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C:\Users\User\Downloads\"/>
    </mc:Choice>
  </mc:AlternateContent>
  <xr:revisionPtr revIDLastSave="0" documentId="13_ncr:1_{94F81C11-8AC1-43E6-8F30-9238DC22EFC6}" xr6:coauthVersionLast="47" xr6:coauthVersionMax="47" xr10:uidLastSave="{00000000-0000-0000-0000-000000000000}"/>
  <bookViews>
    <workbookView xWindow="28680" yWindow="-120" windowWidth="29040" windowHeight="15840" xr2:uid="{00000000-000D-0000-FFFF-FFFF00000000}"/>
  </bookViews>
  <sheets>
    <sheet name="УИХ-88 НЭГДСЭН ТОВЧОО" sheetId="10" r:id="rId1"/>
    <sheet name="УИХ-88 хураангуй товчоо" sheetId="14" r:id="rId2"/>
    <sheet name="УИХ-88 Материал тооцох" sheetId="8" r:id="rId3"/>
    <sheet name="Төсвийн нүүр" sheetId="15" r:id="rId4"/>
    <sheet name="Материалын нүүр" sheetId="16" r:id="rId5"/>
  </sheets>
  <definedNames>
    <definedName name="_xlnm.Print_Area" localSheetId="2">'УИХ-88 Материал тооцох'!$A$1:$L$73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 roundtripDataSignature="AMtx7mg+rz4JiQDhmK9dnxhYPB0k77mwuA=="/>
    </ext>
  </extLst>
</workbook>
</file>

<file path=xl/calcChain.xml><?xml version="1.0" encoding="utf-8"?>
<calcChain xmlns="http://schemas.openxmlformats.org/spreadsheetml/2006/main">
  <c r="D15" i="14" l="1"/>
  <c r="C15" i="14"/>
  <c r="E11" i="10"/>
  <c r="E10" i="10"/>
  <c r="E8" i="10"/>
  <c r="D9" i="10"/>
  <c r="D12" i="10" s="1"/>
  <c r="C12" i="10"/>
  <c r="D9" i="14"/>
  <c r="E12" i="10" l="1"/>
  <c r="E9" i="10"/>
  <c r="G13" i="8"/>
  <c r="H13" i="8" s="1"/>
  <c r="D12" i="14"/>
  <c r="D13" i="14" s="1"/>
  <c r="C12" i="14"/>
  <c r="C13" i="14" s="1"/>
  <c r="E11" i="14"/>
  <c r="E10" i="14"/>
  <c r="E9" i="14"/>
  <c r="E8" i="14"/>
  <c r="E12" i="14" l="1"/>
  <c r="F9" i="8"/>
  <c r="F10" i="8"/>
  <c r="F11" i="8"/>
  <c r="F12" i="8"/>
  <c r="F13" i="8"/>
  <c r="F14" i="8"/>
  <c r="F15" i="8"/>
  <c r="F16" i="8"/>
  <c r="F17" i="8"/>
  <c r="F18" i="8"/>
  <c r="F19" i="8"/>
  <c r="F20" i="8"/>
  <c r="F21" i="8"/>
  <c r="F22" i="8"/>
  <c r="F8" i="8"/>
  <c r="F23" i="8" l="1"/>
  <c r="F24" i="8" l="1"/>
  <c r="E37" i="10"/>
  <c r="J24" i="8" l="1"/>
  <c r="H24" i="8"/>
  <c r="E38" i="10"/>
  <c r="C32" i="10"/>
  <c r="D32" i="10" s="1"/>
  <c r="E32" i="10" s="1"/>
  <c r="C33" i="10"/>
  <c r="D33" i="10" s="1"/>
  <c r="E33" i="10" s="1"/>
  <c r="D34" i="10" l="1"/>
  <c r="C34" i="10"/>
  <c r="E23" i="10"/>
  <c r="E15" i="14" s="1"/>
  <c r="E13" i="14" s="1"/>
  <c r="E22" i="10"/>
  <c r="E15" i="10"/>
  <c r="D14" i="10"/>
  <c r="C14" i="10"/>
  <c r="C16" i="10" s="1"/>
  <c r="E13" i="10"/>
  <c r="E34" i="10" l="1"/>
  <c r="E35" i="10" s="1"/>
  <c r="E36" i="10" s="1"/>
  <c r="E14" i="10"/>
  <c r="C21" i="10"/>
  <c r="C20" i="10"/>
  <c r="C17" i="10"/>
  <c r="C19" i="10"/>
  <c r="D16" i="10"/>
  <c r="J12" i="8"/>
  <c r="J13" i="8"/>
  <c r="K13" i="8" s="1"/>
  <c r="J14" i="8"/>
  <c r="J15" i="8"/>
  <c r="J16" i="8"/>
  <c r="J17" i="8"/>
  <c r="J18" i="8"/>
  <c r="J19" i="8"/>
  <c r="J20" i="8"/>
  <c r="J21" i="8"/>
  <c r="J22" i="8"/>
  <c r="C18" i="10" l="1"/>
  <c r="D21" i="10"/>
  <c r="E21" i="10" s="1"/>
  <c r="D20" i="10"/>
  <c r="E20" i="10" s="1"/>
  <c r="D17" i="10"/>
  <c r="D18" i="10" s="1"/>
  <c r="D19" i="10"/>
  <c r="E19" i="10" s="1"/>
  <c r="E16" i="10"/>
  <c r="E17" i="10" l="1"/>
  <c r="E18" i="10"/>
  <c r="J9" i="8" l="1"/>
  <c r="J10" i="8"/>
  <c r="J11" i="8"/>
  <c r="J8" i="8"/>
  <c r="H9" i="8"/>
  <c r="H10" i="8"/>
  <c r="H11" i="8"/>
  <c r="H12" i="8"/>
  <c r="K12" i="8" s="1"/>
  <c r="H14" i="8"/>
  <c r="K14" i="8" s="1"/>
  <c r="H15" i="8"/>
  <c r="K15" i="8" s="1"/>
  <c r="H16" i="8"/>
  <c r="K16" i="8" s="1"/>
  <c r="H17" i="8"/>
  <c r="K17" i="8" s="1"/>
  <c r="H18" i="8"/>
  <c r="K18" i="8" s="1"/>
  <c r="H19" i="8"/>
  <c r="K19" i="8" s="1"/>
  <c r="H20" i="8"/>
  <c r="K20" i="8" s="1"/>
  <c r="H21" i="8"/>
  <c r="K21" i="8" s="1"/>
  <c r="H22" i="8"/>
  <c r="K22" i="8" s="1"/>
  <c r="H8" i="8"/>
  <c r="J58" i="8"/>
  <c r="J57" i="8"/>
  <c r="J56" i="8"/>
  <c r="J55" i="8"/>
  <c r="J50" i="8"/>
  <c r="J49" i="8"/>
  <c r="J48" i="8"/>
  <c r="J47" i="8"/>
  <c r="J42" i="8"/>
  <c r="J41" i="8"/>
  <c r="J40" i="8"/>
  <c r="J39" i="8"/>
  <c r="J38" i="8"/>
  <c r="A38" i="8"/>
  <c r="A39" i="8" s="1"/>
  <c r="A40" i="8" s="1"/>
  <c r="A41" i="8" s="1"/>
  <c r="A42" i="8" s="1"/>
  <c r="J37" i="8"/>
  <c r="J32" i="8"/>
  <c r="J31" i="8"/>
  <c r="J30" i="8"/>
  <c r="J29" i="8"/>
  <c r="J28" i="8"/>
  <c r="J27" i="8"/>
  <c r="A9" i="8"/>
  <c r="A10" i="8" s="1"/>
  <c r="A11" i="8" s="1"/>
  <c r="A12" i="8" s="1"/>
  <c r="A13" i="8" s="1"/>
  <c r="A14" i="8" s="1"/>
  <c r="A15" i="8" s="1"/>
  <c r="A16" i="8" s="1"/>
  <c r="A17" i="8" s="1"/>
  <c r="A18" i="8" s="1"/>
  <c r="A19" i="8" s="1"/>
  <c r="A20" i="8" s="1"/>
  <c r="A21" i="8" s="1"/>
  <c r="A22" i="8" s="1"/>
  <c r="J23" i="8" l="1"/>
  <c r="H23" i="8"/>
  <c r="H25" i="8" s="1"/>
  <c r="K11" i="8"/>
  <c r="K10" i="8"/>
  <c r="J59" i="8"/>
  <c r="J61" i="8" s="1"/>
  <c r="K9" i="8"/>
  <c r="J43" i="8"/>
  <c r="J45" i="8" s="1"/>
  <c r="J33" i="8"/>
  <c r="J35" i="8" s="1"/>
  <c r="K8" i="8"/>
  <c r="J51" i="8"/>
  <c r="C21" i="14" l="1"/>
  <c r="C24" i="14"/>
  <c r="J25" i="8"/>
  <c r="K23" i="8"/>
  <c r="K63" i="8" s="1"/>
  <c r="K64" i="8" s="1"/>
  <c r="J53" i="8"/>
  <c r="D24" i="14" l="1"/>
  <c r="K25" i="8"/>
  <c r="E24" i="14" l="1"/>
  <c r="E25" i="14" s="1"/>
  <c r="E26" i="14" s="1"/>
  <c r="D21" i="14"/>
  <c r="E27" i="14" l="1"/>
  <c r="E21" i="14"/>
  <c r="E28"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Enkhjin</author>
  </authors>
  <commentList>
    <comment ref="F6" authorId="0" shapeId="0" xr:uid="{00000000-0006-0000-0200-000001000000}">
      <text>
        <r>
          <rPr>
            <b/>
            <sz val="8"/>
            <color indexed="81"/>
            <rFont val="Tahoma"/>
            <family val="2"/>
          </rPr>
          <t>Ажлын тоо хэмжээ</t>
        </r>
      </text>
    </comment>
    <comment ref="H6" authorId="0" shapeId="0" xr:uid="{00000000-0006-0000-0200-000002000000}">
      <text>
        <r>
          <rPr>
            <b/>
            <sz val="8"/>
            <color indexed="81"/>
            <rFont val="Tahoma"/>
            <family val="2"/>
          </rPr>
          <t>Ажлын тоо хэмжээ</t>
        </r>
      </text>
    </comment>
    <comment ref="J6" authorId="0" shapeId="0" xr:uid="{00000000-0006-0000-0200-000003000000}">
      <text>
        <r>
          <rPr>
            <b/>
            <sz val="8"/>
            <color indexed="81"/>
            <rFont val="Tahoma"/>
            <family val="2"/>
          </rPr>
          <t>Нийт үнэ</t>
        </r>
      </text>
    </comment>
  </commentList>
</comments>
</file>

<file path=xl/sharedStrings.xml><?xml version="1.0" encoding="utf-8"?>
<sst xmlns="http://schemas.openxmlformats.org/spreadsheetml/2006/main" count="240" uniqueCount="171">
  <si>
    <t>Д/Д</t>
  </si>
  <si>
    <t>Барилга</t>
  </si>
  <si>
    <t>№</t>
  </si>
  <si>
    <t>Материалын нэр</t>
  </si>
  <si>
    <t>тоо хэмжээ</t>
  </si>
  <si>
    <t>Барилга:</t>
  </si>
  <si>
    <t>Арматур</t>
  </si>
  <si>
    <t>тн</t>
  </si>
  <si>
    <t>Бетон зуурмаг</t>
  </si>
  <si>
    <t>м3</t>
  </si>
  <si>
    <t>Дүүргэлтийн блок</t>
  </si>
  <si>
    <t>Тоосго</t>
  </si>
  <si>
    <t>Цемент</t>
  </si>
  <si>
    <t>Элс</t>
  </si>
  <si>
    <t>Хучилтын хавтан</t>
  </si>
  <si>
    <t>ш</t>
  </si>
  <si>
    <t>Метал хийц</t>
  </si>
  <si>
    <t>Зоорийн ханын гулдмай</t>
  </si>
  <si>
    <t>Хөөсөнцөр хавтан</t>
  </si>
  <si>
    <t>Эрдэс хөвөн</t>
  </si>
  <si>
    <t>м2</t>
  </si>
  <si>
    <t>Цонх</t>
  </si>
  <si>
    <t>Шалны чулуу</t>
  </si>
  <si>
    <t>Шалны плита</t>
  </si>
  <si>
    <t>Ханын плита</t>
  </si>
  <si>
    <t>Гол нэрийн материалын үнийн дүн:</t>
  </si>
  <si>
    <t>Бусад материалын дүн:</t>
  </si>
  <si>
    <t>Нийт материалын үнийн дүн:</t>
  </si>
  <si>
    <t>Халаалт, салхивч:</t>
  </si>
  <si>
    <t>Радиатор</t>
  </si>
  <si>
    <t>Халаалтын ган хоолой</t>
  </si>
  <si>
    <t>м</t>
  </si>
  <si>
    <t>Халаалтын хуванцар хоолой</t>
  </si>
  <si>
    <t>Хоолойн дулаалга</t>
  </si>
  <si>
    <t>Халаалтын шугам хоолойн хаалтууд</t>
  </si>
  <si>
    <t>Агааржуулалтын хоолой</t>
  </si>
  <si>
    <t>Цэвэр, бохир ус:</t>
  </si>
  <si>
    <t>Цайрдсан ган хоолой</t>
  </si>
  <si>
    <t>Цэвэр усны хуванцар хоолой</t>
  </si>
  <si>
    <t>Цэвэр усны шугам хоолойн хаалтууд</t>
  </si>
  <si>
    <t>Бохир усны хуванцар хоолой</t>
  </si>
  <si>
    <t>Ариун цэврийн өрөөний тоноглол</t>
  </si>
  <si>
    <t>Дотор гэрэлтүүлэг, хүчит төхөөрөмж:</t>
  </si>
  <si>
    <t>Цахилгааны утас</t>
  </si>
  <si>
    <t>Самбар</t>
  </si>
  <si>
    <t>Гэрэлтүүлэгч</t>
  </si>
  <si>
    <t>Пластмассан хоолой</t>
  </si>
  <si>
    <t>Дотор холбоо дохиолол:</t>
  </si>
  <si>
    <t>Угсралтын кабель</t>
  </si>
  <si>
    <t>Тэжээлийн кабель</t>
  </si>
  <si>
    <t>Хяналтын камер /гадна, дотор/</t>
  </si>
  <si>
    <t xml:space="preserve">                                     ....... он .... сар ..... өдөр</t>
  </si>
  <si>
    <t xml:space="preserve"> </t>
  </si>
  <si>
    <t xml:space="preserve">                                    ....... он .... сар ..... өдөр</t>
  </si>
  <si>
    <t>Зураг төслийн үнэ</t>
  </si>
  <si>
    <t>ТАЙЛБАР: Төсөвт өртгийн задаргаа хийх загвар нь зураг төслийн төлөвлөлтөөс шалтгаалан загварт өөрчлөлт орох боломжтой боловч, энэ тохиолдолд Зураг төсөл, магадлалын хэлтсийн төсөв хариуцсан мэргэжилтэнтэй зөвшилцсөний үндсэн дээр өөрчлөх боломжтой.
Төсвийн задаргааны хүснэгт нь БХБС-ын 2016 оны 203 дугаар тушаалын хэрэгжилтийг хангах, төсвийн хөрөнгө оруулалтын төлөвлөлт, санхүүжилт, хяналтыг дээшлүүлэх, мэдээллийн бааз үүсгэх үүднээс БХТ-ийн захирлын тушаалаар баталсан загварын дагуу экспертүүд төсөвчдийн хийсэн задаргааны хүснэгтийг мэргэжлийн үүднээс хянаж, гарын үсэг тамга тэмдгээ дарж баталгаажуулна.</t>
  </si>
  <si>
    <t>Ажлын төрөл</t>
  </si>
  <si>
    <t>Ажиллах хүчний зардал</t>
  </si>
  <si>
    <t>Материалын зардал</t>
  </si>
  <si>
    <t>Тээврийн зардал</t>
  </si>
  <si>
    <t>Шууд зардлын дүн:</t>
  </si>
  <si>
    <t>Тайлбар /материалын үнийг тооцсон огноо, эх сурвалж/</t>
  </si>
  <si>
    <t>Хувиар:</t>
  </si>
  <si>
    <t>Тоогоор:</t>
  </si>
  <si>
    <t>Машин механизм</t>
  </si>
  <si>
    <t>Бусад зардал</t>
  </si>
  <si>
    <t>Нийт төсөвт өртөг:</t>
  </si>
  <si>
    <t>Нийт материалын дүн:</t>
  </si>
  <si>
    <t>Материалын үнийн өсөлтийн зөрүү дүн</t>
  </si>
  <si>
    <t xml:space="preserve">ГОВЬСҮМБЭР АЙМАГ, ШИВЭЭГОВЬ СУМ 320 ХҮҮХДИЙН СУУДАЛТАЙ </t>
  </si>
  <si>
    <t>СУРГУУЛИЙН БАРИЛГА УГСРАЛТЫН АЖЛЫН НЭГДСЭН ТОВЧОО</t>
  </si>
  <si>
    <t>Зардлын нэр</t>
  </si>
  <si>
    <t>Шууд зардлын дүн</t>
  </si>
  <si>
    <t>Тоног төхөөрөмжийн үнэ</t>
  </si>
  <si>
    <t>Зохиогчийн хяналтын зардал</t>
  </si>
  <si>
    <t>НӨАТ</t>
  </si>
  <si>
    <t>Хувиар</t>
  </si>
  <si>
    <t>Тоогоор</t>
  </si>
  <si>
    <t>Өсөлт: Материал /</t>
  </si>
  <si>
    <r>
      <t xml:space="preserve">ГҮЙЦЭТГЭЛИЙН  ТӨСӨВ
</t>
    </r>
    <r>
      <rPr>
        <b/>
        <sz val="11"/>
        <color indexed="8"/>
        <rFont val="Arial"/>
        <family val="2"/>
        <charset val="204"/>
      </rPr>
      <t>/Гэрээний үнийн дүнтэй таарах ёстой/</t>
    </r>
  </si>
  <si>
    <t>Механизмын зардал</t>
  </si>
  <si>
    <t>Говьсүмбэр аймгийн Шивээговь сум</t>
  </si>
  <si>
    <t>ЗАГВАР-1</t>
  </si>
  <si>
    <t>Гэрээний дүнгээр байгуулсан гүйцэтгэлийн төсөвт өртгийн товчоо</t>
  </si>
  <si>
    <t xml:space="preserve">Төсвийн дүн: </t>
  </si>
  <si>
    <t>2020 он болон өмнөх ажлын гүйцэтгэл:</t>
  </si>
  <si>
    <t>2021 оны гүйцэтгэл болон үлдэгдэл ажил:</t>
  </si>
  <si>
    <t>Нийт төсөвт өртөг /Гэрээний үнийн дүн/</t>
  </si>
  <si>
    <t>Тоног төхөөрөмж</t>
  </si>
  <si>
    <t>-</t>
  </si>
  <si>
    <t xml:space="preserve">Ажлын нэр </t>
  </si>
  <si>
    <t>НӨАТ 10%</t>
  </si>
  <si>
    <t>Өсөлт: Материал: /2021 оныхтой харьцуулахад/</t>
  </si>
  <si>
    <t>Төсвийн задаргаа хийсэн:</t>
  </si>
  <si>
    <t>/төсөвчний гарын үсэг, тамга/</t>
  </si>
  <si>
    <t>Хянасан эксперт:</t>
  </si>
  <si>
    <t>/Гарын үсэг, тамга/</t>
  </si>
  <si>
    <t>НӨАТ  тооцсон дүн:</t>
  </si>
  <si>
    <t>НӨАТ:</t>
  </si>
  <si>
    <t>1000 ш</t>
  </si>
  <si>
    <t>9=(8-6)</t>
  </si>
  <si>
    <t>8=(2x7)</t>
  </si>
  <si>
    <t>6=(2x5)</t>
  </si>
  <si>
    <t>4=(2x3)</t>
  </si>
  <si>
    <t>Өсөлт тооцсон материалын үнийн дүн:</t>
  </si>
  <si>
    <t>4 (4=3-2)</t>
  </si>
  <si>
    <t>Тооцоо хийсэн төсөвчин           . . . . . . . . . . . . . . . . . . . . . . . . . . /овог, нэр/</t>
  </si>
  <si>
    <t>Төсөвт тооцсон барилгын гол нэрийн материалын үнийн тооцоо</t>
  </si>
  <si>
    <t>Хасвралт-1, №5</t>
  </si>
  <si>
    <t>Хавсралт-1, №16</t>
  </si>
  <si>
    <t>Хавсралт-1, №47</t>
  </si>
  <si>
    <t>Хавсралт-1, №58</t>
  </si>
  <si>
    <t>Хавсралт-1, №69</t>
  </si>
  <si>
    <t>Хавсралт-2, №16</t>
  </si>
  <si>
    <t>Хавсралт-2, №20</t>
  </si>
  <si>
    <t>Хавсралт-2, №38</t>
  </si>
  <si>
    <t>Хавсралт-2, №99</t>
  </si>
  <si>
    <t>Хавсралт-1, №210</t>
  </si>
  <si>
    <t>Хавсралт-1, №221</t>
  </si>
  <si>
    <t>Хавсралт-1, №292</t>
  </si>
  <si>
    <t>Хавсралт-1, №313</t>
  </si>
  <si>
    <t>Хавсралт-1, №454</t>
  </si>
  <si>
    <t>Хавсралт-1, №515</t>
  </si>
  <si>
    <t>хэмжих нэгж</t>
  </si>
  <si>
    <t>Материалын үнийн өсөлтийн зөрүү</t>
  </si>
  <si>
    <t>"320 хүүхдийн сургууль"-ийн барилгын төсөвт өртгийн товчоо</t>
  </si>
  <si>
    <t>ЗАГВАР</t>
  </si>
  <si>
    <t>Төсвийн дугаар:..................</t>
  </si>
  <si>
    <t>Захиалагч: БШУЯ</t>
  </si>
  <si>
    <t>НЭР: Говьсүмбэр аймаг, Шивээговь сум</t>
  </si>
  <si>
    <t>320 сурагчтай сургуулийн барилгын угсралтын 2021 оноос хойшхи гүйцэтгэл /үлдэгдэл/-ийн ажлын төсөв</t>
  </si>
  <si>
    <r>
      <t>Төсөвт өртгийн дүн /тоогоор/:</t>
    </r>
    <r>
      <rPr>
        <b/>
        <sz val="12"/>
        <color rgb="FF000000"/>
        <rFont val="Arial"/>
        <family val="2"/>
      </rPr>
      <t xml:space="preserve"> </t>
    </r>
    <r>
      <rPr>
        <b/>
        <sz val="11"/>
        <color theme="1"/>
        <rFont val="Arial"/>
        <family val="2"/>
      </rPr>
      <t xml:space="preserve">1,504,234,917.0 </t>
    </r>
    <r>
      <rPr>
        <sz val="12"/>
        <color rgb="FF000000"/>
        <rFont val="Arial"/>
        <family val="2"/>
      </rPr>
      <t xml:space="preserve">төгрөг </t>
    </r>
  </si>
  <si>
    <t xml:space="preserve">                                      </t>
  </si>
  <si>
    <t>Огноо: 2022.05.17</t>
  </si>
  <si>
    <t>“ 320 хүүхдийн сургууль”-ийн  барилга угсралтын  2021 оноос хойшхи гүйцэтгэл /үлдэгдэл/ ажлын материалын үнийн өөрчлөлтийн тооцоо</t>
  </si>
  <si>
    <r>
      <t>Материалын үнийн дүн /тоогоор/:</t>
    </r>
    <r>
      <rPr>
        <b/>
        <sz val="12"/>
        <color rgb="FF000000"/>
        <rFont val="Arial"/>
        <family val="2"/>
      </rPr>
      <t xml:space="preserve"> 212,114,100.0</t>
    </r>
    <r>
      <rPr>
        <sz val="12"/>
        <color rgb="FF000000"/>
        <rFont val="Arial"/>
        <family val="2"/>
      </rPr>
      <t xml:space="preserve"> төгрөг </t>
    </r>
  </si>
  <si>
    <t>Хянасан эксперт №         . . . . . . . . . . . . . /овог, нэр/</t>
  </si>
  <si>
    <t>нэгжийн үнэ</t>
  </si>
  <si>
    <t>Нийт үнэ</t>
  </si>
  <si>
    <t>Материал 
/гэрээний төсвийн материалын үнэ/</t>
  </si>
  <si>
    <t>Материал 
/магадлалын төсвийн материалын үнэ/</t>
  </si>
  <si>
    <t>Нэгж үнэ</t>
  </si>
  <si>
    <t>Материал 
/БХБЯ-аас зарласан материалын үнэ/</t>
  </si>
  <si>
    <t>Захиалагчийн техник хяналтын зардал</t>
  </si>
  <si>
    <t xml:space="preserve">Барилга угсралтын ажлын дүн  </t>
  </si>
  <si>
    <t>Ашиг 15 %</t>
  </si>
  <si>
    <t>Магадлашгүй ажлын зардал</t>
  </si>
  <si>
    <t>ДҮН</t>
  </si>
  <si>
    <t>БУЗБ-ын зардал 69.9%</t>
  </si>
  <si>
    <t>Нормчлолын сангийн шимтгэл</t>
  </si>
  <si>
    <t>Материалын үнийн өсөлт</t>
  </si>
  <si>
    <t xml:space="preserve">Магадлалын дүгнэлтээр баталгаажсан төсвийн материалын үнээр тооцсон </t>
  </si>
  <si>
    <t>УИХ-ын 2021 оны 
88-р тогтоолын хүрээнд БХБСайдын 2022 оны 75 дугаар тушаалын дагуу тооцсон</t>
  </si>
  <si>
    <t>Материалын үнийн өсөлт тооцох зардлын дүн:</t>
  </si>
  <si>
    <t>Материалын зардал
/БХБЯ-ны зарласан жагсаалтаар/</t>
  </si>
  <si>
    <t>БХБСайдын 2022 оны 4 дүгээр сарын 4-ний өдрийн 75 дугаар тушаалаар баталсан "Улсын төсвийн хөрөнгө оруулалтаар санхүүжих барилга байгууламжийн төсөвт өртгийн /барилгын материалын үнэ/ өөрчлөлтийг тооцох түр журам"-ын дагуу 2021 оны гүйцэтгэл /үлдэгдэл/ ажлын батлагдсан тоо хэмжээг үндэслэн зохиосон төсвийг хянаж, БХБЯ-наас зарласан үнээр материалын зардлыг тооцож магадлал хийв.</t>
  </si>
  <si>
    <t>........................</t>
  </si>
  <si>
    <t>..........................</t>
  </si>
  <si>
    <t>/үсгээр/ (нэг тэрбум таван зуун дөрвөн сая хоёр зуун гучин дөрвөн мянга есөн зуун арван долоон төгрөг)</t>
  </si>
  <si>
    <t xml:space="preserve">Захирал:                                     ..........................     </t>
  </si>
  <si>
    <t>Хянасан эксперт:                              ......................</t>
  </si>
  <si>
    <t xml:space="preserve">                     Гүйцэтгэсэн төсөвчин:                                   ...................</t>
  </si>
  <si>
    <t>_</t>
  </si>
  <si>
    <t>Баталгаажуулсан зураг төслийн: “Алтайн газрын хүч” ХХК</t>
  </si>
  <si>
    <t xml:space="preserve">Төсвийн дугаар: ..................      </t>
  </si>
  <si>
    <t>/үсгээр/ (хоёр зуун арван хоёр сая нэг зуун арван дөрвөн мянга нэг зуун төгрөг)</t>
  </si>
  <si>
    <t xml:space="preserve">Захирал:                                                   .........................       </t>
  </si>
  <si>
    <t>Хянасан эксперт:                                     .......................</t>
  </si>
  <si>
    <t xml:space="preserve">                              Гүйцэтгэсэн төсөвчин:                                   ......................</t>
  </si>
  <si>
    <r>
      <t xml:space="preserve">2020 он болон өмнөх ажлын гүйцэтгэлийн төсөв
</t>
    </r>
    <r>
      <rPr>
        <sz val="11"/>
        <color indexed="8"/>
        <rFont val="Arial"/>
        <family val="2"/>
      </rPr>
      <t>/АВСАН/</t>
    </r>
  </si>
  <si>
    <r>
      <t xml:space="preserve">2021 оны гүйцэтгэлийн болон үлдэгдэл ажлын төсөв
</t>
    </r>
    <r>
      <rPr>
        <b/>
        <sz val="11"/>
        <color theme="1"/>
        <rFont val="Arial"/>
        <family val="2"/>
        <charset val="204"/>
      </rPr>
      <t>/ҮЛДЭГДЭЛ/</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</si>
</sst>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00_-;\-* #,##0.00_-;_-* &quot;-&quot;??_-;_-@_-"/>
    <numFmt numFmtId="165" formatCode="_(* #,##0_);_(* \(#,##0\);_(* &quot;-&quot;??_);_(@_)"/>
    <numFmt numFmtId="166" formatCode="_(* #,##0.0_);_(* \(#,##0.0\);_(* &quot;-&quot;??_);_(@_)"/>
    <numFmt numFmtId="167" formatCode="_-* #,##0.0_-;\-* #,##0.0_-;_-* &quot;-&quot;??_-;_-@_-"/>
    <numFmt numFmtId="168" formatCode="_(* #,##0.0_);_(* \(#,##0.0\);_(* &quot;-&quot;?_);_(@_)"/>
    <numFmt numFmtId="169" formatCode="_-* #,##0_₮_-;\-* #,##0_₮_-;_-* &quot;-&quot;??_₮_-;_-@_-"/>
  </numFmts>
  <fonts count="28" x14ac:knownFonts="1">
    <font>
      <sz val="11"/>
      <color theme="1"/>
      <name val="Arial"/>
    </font>
    <font>
      <sz val="11"/>
      <color theme="1"/>
      <name val="Calibri"/>
      <family val="2"/>
      <scheme val="minor"/>
    </font>
    <font>
      <sz val="11"/>
      <name val="Arial"/>
      <family val="2"/>
    </font>
    <font>
      <sz val="12"/>
      <color theme="1"/>
      <name val="Arial"/>
      <family val="2"/>
    </font>
    <font>
      <sz val="10"/>
      <color theme="1"/>
      <name val="Arial"/>
      <family val="2"/>
    </font>
    <font>
      <i/>
      <sz val="10"/>
      <color theme="1"/>
      <name val="Arial"/>
      <family val="2"/>
    </font>
    <font>
      <sz val="11"/>
      <color theme="1"/>
      <name val="Arial"/>
      <family val="2"/>
    </font>
    <font>
      <b/>
      <sz val="11"/>
      <name val="Arial"/>
      <family val="2"/>
    </font>
    <font>
      <sz val="11"/>
      <color theme="1"/>
      <name val="Calibri"/>
      <family val="2"/>
    </font>
    <font>
      <sz val="11"/>
      <color theme="1"/>
      <name val="Arial"/>
      <family val="2"/>
    </font>
    <font>
      <b/>
      <sz val="11"/>
      <color theme="1"/>
      <name val="Arial"/>
      <family val="2"/>
    </font>
    <font>
      <b/>
      <sz val="11"/>
      <color theme="1"/>
      <name val="Arial"/>
      <family val="2"/>
      <charset val="204"/>
    </font>
    <font>
      <b/>
      <sz val="8"/>
      <color indexed="81"/>
      <name val="Tahoma"/>
      <family val="2"/>
    </font>
    <font>
      <sz val="11"/>
      <color theme="1"/>
      <name val="Arial"/>
      <family val="2"/>
      <charset val="204"/>
    </font>
    <font>
      <sz val="11"/>
      <color indexed="8"/>
      <name val="Arial"/>
      <family val="2"/>
      <charset val="204"/>
    </font>
    <font>
      <b/>
      <sz val="11"/>
      <color indexed="8"/>
      <name val="Arial"/>
      <family val="2"/>
      <charset val="204"/>
    </font>
    <font>
      <b/>
      <sz val="11"/>
      <color rgb="FF000000"/>
      <name val="Arial"/>
      <family val="2"/>
    </font>
    <font>
      <sz val="11"/>
      <color rgb="FF000000"/>
      <name val="Arial"/>
      <family val="2"/>
    </font>
    <font>
      <sz val="11"/>
      <color rgb="FF000000"/>
      <name val="Calibri"/>
      <family val="2"/>
    </font>
    <font>
      <i/>
      <sz val="11"/>
      <color rgb="FF000000"/>
      <name val="Calibri"/>
      <family val="2"/>
    </font>
    <font>
      <b/>
      <sz val="11"/>
      <color rgb="FFFF0000"/>
      <name val="Arial"/>
      <family val="2"/>
    </font>
    <font>
      <sz val="11"/>
      <color rgb="FFFF0000"/>
      <name val="Arial"/>
      <family val="2"/>
    </font>
    <font>
      <b/>
      <sz val="11"/>
      <color indexed="8"/>
      <name val="Arial"/>
      <family val="2"/>
    </font>
    <font>
      <sz val="12"/>
      <color rgb="FF000000"/>
      <name val="Arial"/>
      <family val="2"/>
    </font>
    <font>
      <b/>
      <sz val="12"/>
      <color rgb="FF000000"/>
      <name val="Arial"/>
      <family val="2"/>
    </font>
    <font>
      <i/>
      <sz val="11"/>
      <color rgb="FF000000"/>
      <name val="Arial"/>
      <family val="2"/>
    </font>
    <font>
      <sz val="12"/>
      <color theme="0"/>
      <name val="Arial"/>
      <family val="2"/>
    </font>
    <font>
      <sz val="11"/>
      <color indexed="8"/>
      <name val="Arial"/>
      <family val="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rgb="FF8497B0"/>
        <bgColor indexed="64"/>
      </patternFill>
    </fill>
    <fill>
      <patternFill patternType="solid">
        <fgColor theme="7"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000000"/>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164" fontId="9" fillId="0" borderId="0" applyFont="0" applyFill="0" applyBorder="0" applyAlignment="0" applyProtection="0"/>
    <xf numFmtId="43" fontId="1" fillId="0" borderId="0" applyFont="0" applyFill="0" applyBorder="0" applyAlignment="0" applyProtection="0"/>
  </cellStyleXfs>
  <cellXfs count="198">
    <xf numFmtId="0" fontId="0" fillId="0" borderId="0" xfId="0" applyFont="1" applyAlignment="1"/>
    <xf numFmtId="166" fontId="7" fillId="2" borderId="1" xfId="1" applyNumberFormat="1" applyFont="1" applyFill="1" applyBorder="1" applyAlignment="1">
      <alignment horizontal="center" vertical="center"/>
    </xf>
    <xf numFmtId="165" fontId="7"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166" fontId="2" fillId="2" borderId="1" xfId="1" applyNumberFormat="1" applyFont="1" applyFill="1" applyBorder="1" applyAlignment="1">
      <alignment horizontal="center" vertical="center"/>
    </xf>
    <xf numFmtId="165" fontId="2" fillId="2" borderId="1" xfId="1" applyNumberFormat="1" applyFont="1" applyFill="1" applyBorder="1" applyAlignment="1">
      <alignment horizontal="center" vertical="center"/>
    </xf>
    <xf numFmtId="0" fontId="6" fillId="2" borderId="0" xfId="0" applyFont="1" applyFill="1"/>
    <xf numFmtId="0" fontId="13" fillId="0" borderId="0" xfId="0" applyFont="1"/>
    <xf numFmtId="0" fontId="13" fillId="0" borderId="0" xfId="0" applyFont="1" applyAlignment="1">
      <alignment horizontal="center"/>
    </xf>
    <xf numFmtId="0" fontId="13" fillId="0" borderId="0" xfId="0" applyFont="1" applyAlignment="1">
      <alignment horizontal="center" vertical="center"/>
    </xf>
    <xf numFmtId="164" fontId="13" fillId="0" borderId="0" xfId="0" applyNumberFormat="1" applyFont="1" applyAlignment="1">
      <alignment horizontal="center"/>
    </xf>
    <xf numFmtId="0" fontId="13" fillId="0" borderId="1" xfId="0" applyFont="1" applyBorder="1"/>
    <xf numFmtId="0" fontId="13" fillId="0" borderId="0" xfId="0" applyFont="1" applyAlignment="1">
      <alignment vertical="center"/>
    </xf>
    <xf numFmtId="43" fontId="13" fillId="0" borderId="1" xfId="0" applyNumberFormat="1" applyFont="1" applyBorder="1" applyAlignment="1">
      <alignment horizontal="center" vertical="center"/>
    </xf>
    <xf numFmtId="3" fontId="13" fillId="0" borderId="0" xfId="0" applyNumberFormat="1" applyFont="1"/>
    <xf numFmtId="165" fontId="13" fillId="0" borderId="0" xfId="1" applyNumberFormat="1" applyFont="1" applyAlignment="1">
      <alignment horizontal="center" vertical="center"/>
    </xf>
    <xf numFmtId="3" fontId="13" fillId="0" borderId="0" xfId="0" applyNumberFormat="1" applyFont="1" applyAlignment="1">
      <alignment vertical="center"/>
    </xf>
    <xf numFmtId="0" fontId="14" fillId="0" borderId="1" xfId="0" applyFont="1" applyBorder="1" applyAlignment="1">
      <alignment horizontal="center" vertical="center" wrapText="1"/>
    </xf>
    <xf numFmtId="3" fontId="14" fillId="0" borderId="1" xfId="1" applyNumberFormat="1" applyFont="1" applyBorder="1" applyAlignment="1">
      <alignment horizontal="center" vertical="center" wrapText="1"/>
    </xf>
    <xf numFmtId="165" fontId="13" fillId="0" borderId="1" xfId="1" applyNumberFormat="1" applyFont="1" applyBorder="1" applyAlignment="1">
      <alignment horizontal="center" vertical="center" wrapText="1"/>
    </xf>
    <xf numFmtId="169" fontId="14" fillId="0" borderId="1" xfId="1" applyNumberFormat="1" applyFont="1" applyFill="1" applyBorder="1" applyAlignment="1">
      <alignment horizontal="center" vertical="center" wrapText="1"/>
    </xf>
    <xf numFmtId="0" fontId="14" fillId="0" borderId="1" xfId="0" applyFont="1" applyBorder="1" applyAlignment="1">
      <alignment horizontal="left" vertical="center" wrapText="1"/>
    </xf>
    <xf numFmtId="169" fontId="11" fillId="0" borderId="1" xfId="1" applyNumberFormat="1" applyFont="1" applyBorder="1" applyAlignment="1">
      <alignment horizontal="center" vertical="center"/>
    </xf>
    <xf numFmtId="165" fontId="13" fillId="0" borderId="1" xfId="1" applyNumberFormat="1" applyFont="1" applyBorder="1" applyAlignment="1">
      <alignment horizontal="center" vertical="center"/>
    </xf>
    <xf numFmtId="0" fontId="15" fillId="3" borderId="1" xfId="0" applyFont="1" applyFill="1" applyBorder="1" applyAlignment="1">
      <alignment horizontal="center" vertical="center" wrapText="1"/>
    </xf>
    <xf numFmtId="0" fontId="15" fillId="3" borderId="1" xfId="0" applyFont="1" applyFill="1" applyBorder="1" applyAlignment="1">
      <alignment horizontal="left" vertical="center" wrapText="1"/>
    </xf>
    <xf numFmtId="3" fontId="15" fillId="3" borderId="1" xfId="1" applyNumberFormat="1" applyFont="1" applyFill="1" applyBorder="1" applyAlignment="1">
      <alignment horizontal="center" vertical="center" wrapText="1"/>
    </xf>
    <xf numFmtId="169" fontId="11" fillId="3" borderId="1" xfId="1" applyNumberFormat="1" applyFont="1" applyFill="1" applyBorder="1" applyAlignment="1">
      <alignment horizontal="center" vertical="center"/>
    </xf>
    <xf numFmtId="0" fontId="15" fillId="0" borderId="1" xfId="0" applyFont="1" applyBorder="1" applyAlignment="1">
      <alignment horizontal="center" vertical="center" wrapText="1"/>
    </xf>
    <xf numFmtId="3" fontId="13" fillId="0" borderId="1" xfId="0" applyNumberFormat="1" applyFont="1" applyBorder="1"/>
    <xf numFmtId="0" fontId="10" fillId="3" borderId="1" xfId="0" applyFont="1" applyFill="1" applyBorder="1" applyAlignment="1">
      <alignment horizontal="center" vertical="center" wrapText="1"/>
    </xf>
    <xf numFmtId="3" fontId="10" fillId="3" borderId="1" xfId="0" applyNumberFormat="1" applyFont="1" applyFill="1" applyBorder="1"/>
    <xf numFmtId="165" fontId="10" fillId="3" borderId="1" xfId="1" applyNumberFormat="1" applyFont="1" applyFill="1" applyBorder="1" applyAlignment="1">
      <alignment horizontal="center" vertical="center"/>
    </xf>
    <xf numFmtId="43" fontId="10" fillId="3" borderId="1" xfId="0" applyNumberFormat="1" applyFont="1" applyFill="1" applyBorder="1" applyAlignment="1">
      <alignment horizontal="center"/>
    </xf>
    <xf numFmtId="165" fontId="13" fillId="0" borderId="1" xfId="0" applyNumberFormat="1" applyFont="1" applyBorder="1" applyAlignment="1">
      <alignment horizontal="center"/>
    </xf>
    <xf numFmtId="0" fontId="8" fillId="0" borderId="0" xfId="0" applyFont="1" applyAlignment="1">
      <alignment vertical="center"/>
    </xf>
    <xf numFmtId="0" fontId="8" fillId="0" borderId="0" xfId="0" applyFont="1" applyAlignment="1"/>
    <xf numFmtId="0" fontId="17" fillId="0" borderId="0" xfId="0" applyFont="1" applyAlignment="1">
      <alignment horizontal="center" vertical="center"/>
    </xf>
    <xf numFmtId="4" fontId="0" fillId="0" borderId="0" xfId="0" applyNumberFormat="1" applyFont="1" applyAlignment="1"/>
    <xf numFmtId="0" fontId="8" fillId="0" borderId="0" xfId="0" applyFont="1" applyAlignment="1">
      <alignment vertical="center" wrapText="1"/>
    </xf>
    <xf numFmtId="0" fontId="18" fillId="0" borderId="0" xfId="0" applyFont="1" applyAlignment="1">
      <alignment vertical="center" wrapText="1"/>
    </xf>
    <xf numFmtId="0" fontId="18" fillId="0" borderId="0" xfId="0" applyFont="1" applyAlignment="1">
      <alignment horizontal="right" vertical="center" wrapText="1"/>
    </xf>
    <xf numFmtId="0" fontId="19" fillId="0" borderId="0" xfId="0" applyFont="1" applyAlignment="1">
      <alignment horizontal="center" vertical="center" wrapText="1"/>
    </xf>
    <xf numFmtId="0" fontId="10" fillId="4"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6" fillId="4" borderId="1" xfId="0" applyFont="1" applyFill="1" applyBorder="1" applyAlignment="1">
      <alignment horizontal="center" vertical="center"/>
    </xf>
    <xf numFmtId="0" fontId="6" fillId="4" borderId="1" xfId="0" applyFont="1" applyFill="1" applyBorder="1" applyAlignment="1">
      <alignment vertical="center" wrapText="1"/>
    </xf>
    <xf numFmtId="4" fontId="17" fillId="0" borderId="1" xfId="0" applyNumberFormat="1" applyFont="1" applyBorder="1" applyAlignment="1">
      <alignment horizontal="center" vertical="center"/>
    </xf>
    <xf numFmtId="4" fontId="6" fillId="4" borderId="1" xfId="0" applyNumberFormat="1" applyFont="1" applyFill="1" applyBorder="1" applyAlignment="1">
      <alignment horizontal="center" vertical="center"/>
    </xf>
    <xf numFmtId="0" fontId="6" fillId="4" borderId="1" xfId="0" applyFont="1" applyFill="1" applyBorder="1" applyAlignment="1">
      <alignment vertical="center"/>
    </xf>
    <xf numFmtId="4" fontId="10" fillId="4" borderId="1" xfId="0" applyNumberFormat="1" applyFont="1" applyFill="1" applyBorder="1" applyAlignment="1">
      <alignment horizontal="center" vertical="center"/>
    </xf>
    <xf numFmtId="4" fontId="16" fillId="3" borderId="1" xfId="0" applyNumberFormat="1" applyFont="1" applyFill="1" applyBorder="1" applyAlignment="1">
      <alignment horizontal="center" vertical="center"/>
    </xf>
    <xf numFmtId="4" fontId="10" fillId="3" borderId="1" xfId="0" applyNumberFormat="1" applyFont="1" applyFill="1" applyBorder="1" applyAlignment="1">
      <alignment horizontal="center" vertical="center"/>
    </xf>
    <xf numFmtId="4" fontId="10" fillId="5" borderId="1" xfId="0" applyNumberFormat="1" applyFont="1" applyFill="1" applyBorder="1" applyAlignment="1">
      <alignment horizontal="center" vertical="center"/>
    </xf>
    <xf numFmtId="0" fontId="8" fillId="4" borderId="1" xfId="0" applyFont="1" applyFill="1" applyBorder="1" applyAlignment="1"/>
    <xf numFmtId="164" fontId="17" fillId="4" borderId="1" xfId="1" applyFont="1" applyFill="1" applyBorder="1" applyAlignment="1">
      <alignment horizontal="center" vertical="center"/>
    </xf>
    <xf numFmtId="0" fontId="20" fillId="2" borderId="1" xfId="0" applyFont="1" applyFill="1" applyBorder="1" applyAlignment="1">
      <alignment horizontal="center" vertical="center" wrapText="1"/>
    </xf>
    <xf numFmtId="164" fontId="20" fillId="2" borderId="1" xfId="1" applyFont="1" applyFill="1" applyBorder="1" applyAlignment="1">
      <alignment horizontal="center" vertical="center" wrapText="1"/>
    </xf>
    <xf numFmtId="166" fontId="21" fillId="2" borderId="1" xfId="1" applyNumberFormat="1" applyFont="1" applyFill="1" applyBorder="1" applyAlignment="1">
      <alignment horizontal="center" vertical="center"/>
    </xf>
    <xf numFmtId="167" fontId="2" fillId="6" borderId="1" xfId="1" applyNumberFormat="1" applyFont="1" applyFill="1" applyBorder="1" applyAlignment="1">
      <alignment horizontal="center" vertical="center"/>
    </xf>
    <xf numFmtId="0" fontId="10" fillId="4" borderId="1" xfId="0" applyFont="1" applyFill="1" applyBorder="1" applyAlignment="1">
      <alignment horizontal="center" vertical="center"/>
    </xf>
    <xf numFmtId="0" fontId="17" fillId="4" borderId="1" xfId="0" applyFont="1" applyFill="1" applyBorder="1" applyAlignment="1">
      <alignment horizontal="center" vertical="center"/>
    </xf>
    <xf numFmtId="0" fontId="4" fillId="4" borderId="1" xfId="0" applyFont="1" applyFill="1" applyBorder="1" applyAlignment="1">
      <alignment horizontal="center" vertical="center"/>
    </xf>
    <xf numFmtId="4" fontId="2" fillId="4" borderId="1" xfId="0" applyNumberFormat="1" applyFont="1" applyFill="1" applyBorder="1" applyAlignment="1">
      <alignment horizontal="center" vertical="center"/>
    </xf>
    <xf numFmtId="0" fontId="7" fillId="2" borderId="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2" borderId="4" xfId="0" applyFont="1" applyFill="1" applyBorder="1" applyAlignment="1">
      <alignment horizontal="center" vertical="center"/>
    </xf>
    <xf numFmtId="164" fontId="7" fillId="2" borderId="1" xfId="1" applyFont="1" applyFill="1" applyBorder="1" applyAlignment="1">
      <alignment horizontal="center" vertical="center" wrapText="1"/>
    </xf>
    <xf numFmtId="164" fontId="7" fillId="2" borderId="1" xfId="1" applyFont="1" applyFill="1" applyBorder="1" applyAlignment="1">
      <alignment horizontal="center" vertical="center" wrapText="1"/>
    </xf>
    <xf numFmtId="4" fontId="20" fillId="0" borderId="1" xfId="0" applyNumberFormat="1" applyFont="1" applyBorder="1" applyAlignment="1">
      <alignment horizontal="center" vertical="center"/>
    </xf>
    <xf numFmtId="0" fontId="2" fillId="2" borderId="0" xfId="0" applyFont="1" applyFill="1" applyBorder="1" applyAlignment="1">
      <alignment horizontal="center" vertical="center"/>
    </xf>
    <xf numFmtId="164" fontId="2" fillId="2" borderId="0" xfId="1" applyFont="1" applyFill="1" applyBorder="1" applyAlignment="1">
      <alignment horizontal="center" vertical="center"/>
    </xf>
    <xf numFmtId="165" fontId="2" fillId="2" borderId="0" xfId="1" applyNumberFormat="1" applyFont="1" applyFill="1" applyBorder="1" applyAlignment="1">
      <alignment horizontal="center" vertical="center"/>
    </xf>
    <xf numFmtId="166" fontId="2" fillId="2" borderId="0" xfId="1" applyNumberFormat="1"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horizontal="center" vertical="center"/>
    </xf>
    <xf numFmtId="0" fontId="2" fillId="2" borderId="4" xfId="0" applyFont="1" applyFill="1" applyBorder="1" applyAlignment="1">
      <alignment horizontal="left" vertical="center"/>
    </xf>
    <xf numFmtId="0" fontId="21" fillId="2" borderId="1" xfId="0" applyFont="1" applyFill="1" applyBorder="1" applyAlignment="1">
      <alignment horizontal="center" vertical="center"/>
    </xf>
    <xf numFmtId="167" fontId="2" fillId="2" borderId="1" xfId="1" applyNumberFormat="1" applyFont="1" applyFill="1" applyBorder="1" applyAlignment="1">
      <alignment horizontal="center" vertical="center"/>
    </xf>
    <xf numFmtId="167" fontId="7" fillId="2" borderId="1" xfId="1" applyNumberFormat="1" applyFont="1" applyFill="1" applyBorder="1" applyAlignment="1">
      <alignment horizontal="center" vertical="center"/>
    </xf>
    <xf numFmtId="167" fontId="6" fillId="2" borderId="1" xfId="1" applyNumberFormat="1" applyFont="1" applyFill="1" applyBorder="1"/>
    <xf numFmtId="165" fontId="6" fillId="2" borderId="0" xfId="0" applyNumberFormat="1" applyFont="1" applyFill="1"/>
    <xf numFmtId="0" fontId="10" fillId="2" borderId="1" xfId="0" applyFont="1" applyFill="1" applyBorder="1" applyAlignment="1">
      <alignment horizontal="center" vertical="center" wrapText="1"/>
    </xf>
    <xf numFmtId="167" fontId="10" fillId="2" borderId="1" xfId="1" applyNumberFormat="1" applyFont="1" applyFill="1" applyBorder="1" applyAlignment="1">
      <alignment vertical="center"/>
    </xf>
    <xf numFmtId="166" fontId="6" fillId="2" borderId="1" xfId="0" applyNumberFormat="1" applyFont="1" applyFill="1" applyBorder="1" applyAlignment="1">
      <alignment vertical="center"/>
    </xf>
    <xf numFmtId="165" fontId="11" fillId="2" borderId="1" xfId="1" applyNumberFormat="1" applyFont="1" applyFill="1" applyBorder="1" applyAlignment="1">
      <alignment vertical="center"/>
    </xf>
    <xf numFmtId="43" fontId="6" fillId="2" borderId="1" xfId="0" applyNumberFormat="1" applyFont="1" applyFill="1" applyBorder="1" applyAlignment="1">
      <alignment vertical="center"/>
    </xf>
    <xf numFmtId="168" fontId="10" fillId="2" borderId="1" xfId="0" applyNumberFormat="1" applyFont="1" applyFill="1" applyBorder="1" applyAlignment="1">
      <alignment horizontal="center" vertical="center" wrapText="1"/>
    </xf>
    <xf numFmtId="0" fontId="6" fillId="2" borderId="1" xfId="0" applyFont="1" applyFill="1" applyBorder="1" applyAlignment="1">
      <alignment vertical="center"/>
    </xf>
    <xf numFmtId="167" fontId="10" fillId="2" borderId="1" xfId="1" applyNumberFormat="1" applyFont="1" applyFill="1" applyBorder="1" applyAlignment="1">
      <alignment horizontal="center" vertical="center" wrapText="1"/>
    </xf>
    <xf numFmtId="168" fontId="6" fillId="2" borderId="0" xfId="0" applyNumberFormat="1" applyFont="1" applyFill="1"/>
    <xf numFmtId="0" fontId="2" fillId="2" borderId="4" xfId="0" applyFont="1" applyFill="1" applyBorder="1" applyAlignment="1">
      <alignment horizontal="left" vertical="center" wrapText="1"/>
    </xf>
    <xf numFmtId="0" fontId="10" fillId="2" borderId="4" xfId="0" applyFont="1" applyFill="1" applyBorder="1" applyAlignment="1">
      <alignment horizontal="center" vertical="center" wrapText="1"/>
    </xf>
    <xf numFmtId="165" fontId="10" fillId="2" borderId="1" xfId="0" applyNumberFormat="1" applyFont="1" applyFill="1" applyBorder="1" applyAlignment="1">
      <alignment vertical="center"/>
    </xf>
    <xf numFmtId="0" fontId="10" fillId="2" borderId="1" xfId="0" applyFont="1" applyFill="1" applyBorder="1" applyAlignment="1">
      <alignment vertical="center"/>
    </xf>
    <xf numFmtId="164" fontId="10" fillId="2" borderId="1" xfId="1" applyFont="1" applyFill="1" applyBorder="1" applyAlignment="1">
      <alignment vertical="center"/>
    </xf>
    <xf numFmtId="0" fontId="2" fillId="2" borderId="4" xfId="0" applyFont="1" applyFill="1" applyBorder="1" applyAlignment="1">
      <alignment vertical="center" wrapText="1"/>
    </xf>
    <xf numFmtId="0" fontId="2" fillId="2" borderId="1" xfId="0" applyFont="1" applyFill="1" applyBorder="1" applyAlignment="1">
      <alignment horizontal="left" vertical="center"/>
    </xf>
    <xf numFmtId="166" fontId="11" fillId="2" borderId="1" xfId="0" applyNumberFormat="1" applyFont="1" applyFill="1" applyBorder="1" applyAlignment="1">
      <alignment vertical="center"/>
    </xf>
    <xf numFmtId="165" fontId="11" fillId="2" borderId="1" xfId="0" applyNumberFormat="1" applyFont="1" applyFill="1" applyBorder="1" applyAlignment="1">
      <alignment vertical="center"/>
    </xf>
    <xf numFmtId="43" fontId="11" fillId="2" borderId="1" xfId="0" applyNumberFormat="1" applyFont="1" applyFill="1" applyBorder="1" applyAlignment="1">
      <alignment vertical="center"/>
    </xf>
    <xf numFmtId="0" fontId="11" fillId="2" borderId="1" xfId="0" applyFont="1" applyFill="1" applyBorder="1" applyAlignment="1">
      <alignment vertical="center"/>
    </xf>
    <xf numFmtId="164" fontId="11" fillId="2" borderId="1" xfId="1" applyFont="1" applyFill="1" applyBorder="1" applyAlignment="1">
      <alignment vertical="center"/>
    </xf>
    <xf numFmtId="0" fontId="10" fillId="2" borderId="1" xfId="0" applyFont="1" applyFill="1" applyBorder="1" applyAlignment="1">
      <alignment horizontal="center" vertical="center"/>
    </xf>
    <xf numFmtId="0" fontId="10" fillId="2" borderId="4" xfId="0" applyFont="1" applyFill="1" applyBorder="1" applyAlignment="1">
      <alignment vertical="center"/>
    </xf>
    <xf numFmtId="168" fontId="10" fillId="2" borderId="1" xfId="0" applyNumberFormat="1" applyFont="1" applyFill="1" applyBorder="1" applyAlignment="1">
      <alignment vertical="center"/>
    </xf>
    <xf numFmtId="0" fontId="10" fillId="2" borderId="1" xfId="0" applyFont="1" applyFill="1" applyBorder="1" applyAlignment="1">
      <alignment vertical="center" wrapText="1"/>
    </xf>
    <xf numFmtId="43" fontId="10" fillId="2" borderId="1" xfId="0" applyNumberFormat="1" applyFont="1" applyFill="1" applyBorder="1" applyAlignment="1">
      <alignment vertical="center"/>
    </xf>
    <xf numFmtId="0" fontId="6" fillId="2" borderId="0" xfId="0" applyFont="1" applyFill="1" applyBorder="1" applyAlignment="1">
      <alignment vertical="center"/>
    </xf>
    <xf numFmtId="0" fontId="10" fillId="2" borderId="0" xfId="0" applyFont="1" applyFill="1" applyBorder="1" applyAlignment="1">
      <alignment horizontal="center" vertical="center"/>
    </xf>
    <xf numFmtId="0" fontId="10" fillId="2" borderId="0" xfId="0" applyFont="1" applyFill="1" applyBorder="1" applyAlignment="1">
      <alignment horizontal="center" vertical="center" wrapText="1"/>
    </xf>
    <xf numFmtId="43" fontId="10" fillId="2" borderId="0" xfId="0" applyNumberFormat="1" applyFont="1" applyFill="1" applyBorder="1" applyAlignment="1">
      <alignment vertical="center"/>
    </xf>
    <xf numFmtId="0" fontId="0" fillId="2" borderId="0" xfId="0" applyFill="1"/>
    <xf numFmtId="0" fontId="3" fillId="2" borderId="0" xfId="0" applyFont="1" applyFill="1" applyAlignment="1">
      <alignment vertical="center"/>
    </xf>
    <xf numFmtId="164" fontId="7" fillId="6" borderId="1" xfId="1" applyFont="1" applyFill="1" applyBorder="1" applyAlignment="1">
      <alignment horizontal="center" vertical="center" wrapText="1"/>
    </xf>
    <xf numFmtId="0" fontId="20" fillId="6" borderId="1" xfId="0" applyFont="1" applyFill="1" applyBorder="1" applyAlignment="1">
      <alignment horizontal="center" vertical="center" wrapText="1"/>
    </xf>
    <xf numFmtId="167" fontId="10" fillId="6" borderId="1" xfId="1" applyNumberFormat="1" applyFont="1" applyFill="1" applyBorder="1"/>
    <xf numFmtId="166" fontId="6" fillId="6" borderId="1" xfId="0" applyNumberFormat="1" applyFont="1" applyFill="1" applyBorder="1" applyAlignment="1">
      <alignment vertical="center"/>
    </xf>
    <xf numFmtId="167" fontId="10" fillId="6" borderId="1" xfId="1" applyNumberFormat="1" applyFont="1" applyFill="1" applyBorder="1" applyAlignment="1">
      <alignment vertical="center"/>
    </xf>
    <xf numFmtId="43" fontId="6" fillId="6" borderId="1" xfId="0" applyNumberFormat="1" applyFont="1" applyFill="1" applyBorder="1" applyAlignment="1">
      <alignment vertical="center"/>
    </xf>
    <xf numFmtId="0" fontId="6" fillId="6" borderId="1" xfId="0" applyFont="1" applyFill="1" applyBorder="1"/>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2" fillId="3" borderId="1" xfId="0" applyFont="1" applyFill="1" applyBorder="1" applyAlignment="1">
      <alignment horizontal="left" vertical="center" wrapText="1"/>
    </xf>
    <xf numFmtId="0" fontId="6" fillId="0" borderId="0" xfId="0" applyFont="1" applyAlignment="1">
      <alignment horizontal="justify" vertical="justify" wrapText="1"/>
    </xf>
    <xf numFmtId="0" fontId="23" fillId="0" borderId="0" xfId="0" applyFont="1" applyAlignment="1">
      <alignment horizontal="right" vertical="center"/>
    </xf>
    <xf numFmtId="0" fontId="24" fillId="0" borderId="0" xfId="0" applyFont="1" applyAlignment="1">
      <alignment horizontal="center" vertical="center"/>
    </xf>
    <xf numFmtId="0" fontId="24" fillId="0" borderId="0" xfId="0" applyFont="1" applyAlignment="1">
      <alignment vertical="center"/>
    </xf>
    <xf numFmtId="0" fontId="23" fillId="0" borderId="0" xfId="0" applyFont="1" applyAlignment="1">
      <alignment vertical="center"/>
    </xf>
    <xf numFmtId="0" fontId="25" fillId="0" borderId="0" xfId="0" applyFont="1" applyAlignment="1">
      <alignment horizontal="justify" vertical="center"/>
    </xf>
    <xf numFmtId="0" fontId="23" fillId="0" borderId="0" xfId="0" applyFont="1" applyAlignment="1">
      <alignment horizontal="justify" vertical="center"/>
    </xf>
    <xf numFmtId="0" fontId="3" fillId="0" borderId="0" xfId="0" applyFont="1" applyAlignment="1">
      <alignment horizontal="justify" vertical="center"/>
    </xf>
    <xf numFmtId="0" fontId="23" fillId="0" borderId="0" xfId="0" applyFont="1" applyAlignment="1">
      <alignment horizontal="center" vertical="center"/>
    </xf>
    <xf numFmtId="0" fontId="23" fillId="0" borderId="0" xfId="0" applyFont="1" applyAlignment="1">
      <alignment horizontal="right" vertical="center"/>
    </xf>
    <xf numFmtId="0" fontId="24" fillId="0" borderId="0" xfId="0" applyFont="1" applyAlignment="1">
      <alignment horizontal="center" vertical="center" wrapText="1"/>
    </xf>
    <xf numFmtId="4" fontId="17" fillId="0" borderId="1" xfId="0" applyNumberFormat="1" applyFont="1" applyBorder="1" applyAlignment="1">
      <alignment horizontal="right" vertical="center"/>
    </xf>
    <xf numFmtId="4" fontId="6" fillId="4" borderId="1" xfId="0" applyNumberFormat="1" applyFont="1" applyFill="1" applyBorder="1" applyAlignment="1">
      <alignment horizontal="right" vertical="center"/>
    </xf>
    <xf numFmtId="4" fontId="10" fillId="4" borderId="1" xfId="0" applyNumberFormat="1" applyFont="1" applyFill="1" applyBorder="1" applyAlignment="1">
      <alignment horizontal="right" vertical="center"/>
    </xf>
    <xf numFmtId="3" fontId="14" fillId="0" borderId="1" xfId="1" applyNumberFormat="1" applyFont="1" applyBorder="1" applyAlignment="1">
      <alignment horizontal="right" vertical="center" wrapText="1"/>
    </xf>
    <xf numFmtId="3" fontId="15" fillId="0" borderId="1" xfId="1" applyNumberFormat="1" applyFont="1" applyBorder="1" applyAlignment="1">
      <alignment horizontal="right" vertical="center" wrapText="1"/>
    </xf>
    <xf numFmtId="3" fontId="13" fillId="0" borderId="1" xfId="0" applyNumberFormat="1" applyFont="1" applyBorder="1" applyAlignment="1">
      <alignment horizontal="right" vertical="center"/>
    </xf>
    <xf numFmtId="3" fontId="15" fillId="3" borderId="1" xfId="1" applyNumberFormat="1" applyFont="1" applyFill="1" applyBorder="1" applyAlignment="1">
      <alignment horizontal="right" vertical="center" wrapText="1"/>
    </xf>
    <xf numFmtId="4" fontId="20" fillId="0" borderId="1" xfId="0" applyNumberFormat="1" applyFont="1" applyBorder="1" applyAlignment="1">
      <alignment horizontal="right" vertical="center"/>
    </xf>
    <xf numFmtId="4" fontId="10" fillId="3" borderId="1" xfId="0" applyNumberFormat="1" applyFont="1" applyFill="1" applyBorder="1" applyAlignment="1">
      <alignment horizontal="right" vertical="center"/>
    </xf>
    <xf numFmtId="165" fontId="14" fillId="0" borderId="1" xfId="1" applyNumberFormat="1" applyFont="1" applyBorder="1" applyAlignment="1">
      <alignment horizontal="right" vertical="center" wrapText="1"/>
    </xf>
    <xf numFmtId="165" fontId="15" fillId="3" borderId="1" xfId="1" applyNumberFormat="1" applyFont="1" applyFill="1" applyBorder="1" applyAlignment="1">
      <alignment horizontal="right" vertical="center" wrapText="1"/>
    </xf>
    <xf numFmtId="4" fontId="16" fillId="3" borderId="1" xfId="0" applyNumberFormat="1" applyFont="1" applyFill="1" applyBorder="1" applyAlignment="1">
      <alignment horizontal="right" vertical="center"/>
    </xf>
    <xf numFmtId="169" fontId="13" fillId="0" borderId="1" xfId="1" applyNumberFormat="1" applyFont="1" applyBorder="1" applyAlignment="1">
      <alignment horizontal="right" vertical="center"/>
    </xf>
    <xf numFmtId="166" fontId="20" fillId="2" borderId="1" xfId="1" applyNumberFormat="1" applyFont="1" applyFill="1" applyBorder="1" applyAlignment="1">
      <alignment horizontal="center" vertical="center"/>
    </xf>
    <xf numFmtId="0" fontId="15" fillId="0" borderId="1" xfId="0" applyFont="1" applyBorder="1" applyAlignment="1">
      <alignment horizontal="left" vertical="center" wrapText="1"/>
    </xf>
    <xf numFmtId="0" fontId="26" fillId="0" borderId="0" xfId="0" applyFont="1" applyAlignment="1">
      <alignment horizontal="center" vertical="center"/>
    </xf>
    <xf numFmtId="0" fontId="11" fillId="0" borderId="0" xfId="0" applyFont="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0" xfId="0" applyFont="1" applyBorder="1" applyAlignment="1">
      <alignment horizontal="center" vertical="center"/>
    </xf>
    <xf numFmtId="0" fontId="13" fillId="0" borderId="9" xfId="0" applyFont="1" applyBorder="1" applyAlignment="1">
      <alignment horizontal="center" vertical="center"/>
    </xf>
    <xf numFmtId="0" fontId="6" fillId="0" borderId="0" xfId="0" applyFont="1" applyAlignment="1">
      <alignment horizontal="justify" vertical="justify" wrapText="1"/>
    </xf>
    <xf numFmtId="0" fontId="4" fillId="4" borderId="1" xfId="0" applyFont="1" applyFill="1" applyBorder="1" applyAlignment="1">
      <alignment horizontal="center" vertical="center"/>
    </xf>
    <xf numFmtId="0" fontId="17" fillId="4" borderId="1" xfId="0" applyFont="1" applyFill="1" applyBorder="1" applyAlignment="1">
      <alignment horizontal="center" vertical="center"/>
    </xf>
    <xf numFmtId="0" fontId="17" fillId="4" borderId="1" xfId="0" applyFont="1" applyFill="1" applyBorder="1" applyAlignment="1">
      <alignment horizontal="center" vertical="center" wrapText="1"/>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16" fillId="0" borderId="0" xfId="0" applyFont="1" applyAlignment="1">
      <alignment horizontal="center" vertical="center"/>
    </xf>
    <xf numFmtId="0" fontId="10" fillId="4" borderId="1" xfId="0" applyFont="1" applyFill="1" applyBorder="1" applyAlignment="1">
      <alignment horizontal="center" vertical="center"/>
    </xf>
    <xf numFmtId="0" fontId="7" fillId="2" borderId="0" xfId="0" applyFont="1" applyFill="1" applyAlignment="1">
      <alignment horizontal="center" vertical="center"/>
    </xf>
    <xf numFmtId="0" fontId="2" fillId="2" borderId="0" xfId="0" applyFont="1" applyFill="1" applyAlignment="1">
      <alignment horizontal="left" vertical="center" wrapText="1"/>
    </xf>
    <xf numFmtId="0" fontId="7" fillId="2" borderId="0" xfId="0" applyFont="1" applyFill="1" applyBorder="1" applyAlignment="1">
      <alignment horizontal="left" vertical="center"/>
    </xf>
    <xf numFmtId="0" fontId="7" fillId="2" borderId="5" xfId="0" applyFont="1" applyFill="1" applyBorder="1" applyAlignment="1">
      <alignment horizontal="left"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 xfId="0" applyFont="1" applyFill="1" applyBorder="1" applyAlignment="1">
      <alignment horizontal="center" vertical="center" wrapText="1"/>
    </xf>
    <xf numFmtId="164" fontId="7" fillId="2" borderId="1" xfId="1"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166" fontId="7" fillId="2" borderId="6" xfId="1" applyNumberFormat="1" applyFont="1" applyFill="1" applyBorder="1" applyAlignment="1">
      <alignment horizontal="center" vertical="center" wrapText="1"/>
    </xf>
    <xf numFmtId="166" fontId="7" fillId="2" borderId="7" xfId="1" applyNumberFormat="1" applyFont="1" applyFill="1" applyBorder="1" applyAlignment="1">
      <alignment horizontal="center" vertical="center" wrapText="1"/>
    </xf>
    <xf numFmtId="0" fontId="20" fillId="2" borderId="6" xfId="0" applyFont="1" applyFill="1" applyBorder="1" applyAlignment="1">
      <alignment horizontal="center" vertical="center" textRotation="90" wrapText="1"/>
    </xf>
    <xf numFmtId="0" fontId="20" fillId="2" borderId="7" xfId="0" applyFont="1" applyFill="1" applyBorder="1" applyAlignment="1">
      <alignment horizontal="center" vertical="center" textRotation="90" wrapText="1"/>
    </xf>
    <xf numFmtId="166" fontId="20" fillId="2" borderId="6" xfId="1" applyNumberFormat="1" applyFont="1" applyFill="1" applyBorder="1" applyAlignment="1">
      <alignment horizontal="center" vertical="center" textRotation="90" wrapText="1"/>
    </xf>
    <xf numFmtId="166" fontId="20" fillId="2" borderId="7" xfId="1" applyNumberFormat="1" applyFont="1" applyFill="1" applyBorder="1" applyAlignment="1">
      <alignment horizontal="center" vertical="center" textRotation="90" wrapText="1"/>
    </xf>
    <xf numFmtId="0" fontId="3" fillId="2" borderId="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6" fillId="2" borderId="0" xfId="0" applyFont="1" applyFill="1" applyAlignment="1">
      <alignment horizontal="justify" vertical="justify"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3" fillId="0" borderId="0" xfId="0" applyFont="1" applyAlignment="1">
      <alignment horizontal="right" vertical="center"/>
    </xf>
  </cellXfs>
  <cellStyles count="3">
    <cellStyle name="Comma" xfId="1" builtinId="3"/>
    <cellStyle name="Comma 3" xfId="2"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E38"/>
  <sheetViews>
    <sheetView tabSelected="1" zoomScaleNormal="100" workbookViewId="0">
      <selection activeCell="H16" sqref="H16"/>
    </sheetView>
  </sheetViews>
  <sheetFormatPr defaultColWidth="8" defaultRowHeight="14.25" x14ac:dyDescent="0.2"/>
  <cols>
    <col min="1" max="1" width="3.75" style="7" customWidth="1"/>
    <col min="2" max="2" width="17.375" style="7" customWidth="1"/>
    <col min="3" max="3" width="19.375" style="14" customWidth="1"/>
    <col min="4" max="4" width="20.125" style="15" customWidth="1"/>
    <col min="5" max="5" width="23.75" style="8" customWidth="1"/>
    <col min="6" max="16384" width="8" style="7"/>
  </cols>
  <sheetData>
    <row r="1" spans="1:5" x14ac:dyDescent="0.2">
      <c r="E1" s="8" t="s">
        <v>126</v>
      </c>
    </row>
    <row r="3" spans="1:5" ht="15" x14ac:dyDescent="0.2">
      <c r="A3" s="153" t="s">
        <v>69</v>
      </c>
      <c r="B3" s="153"/>
      <c r="C3" s="153"/>
      <c r="D3" s="153"/>
      <c r="E3" s="153"/>
    </row>
    <row r="4" spans="1:5" ht="15" x14ac:dyDescent="0.2">
      <c r="A4" s="153" t="s">
        <v>70</v>
      </c>
      <c r="B4" s="153"/>
      <c r="C4" s="153"/>
      <c r="D4" s="153"/>
      <c r="E4" s="153"/>
    </row>
    <row r="5" spans="1:5" x14ac:dyDescent="0.2">
      <c r="A5" s="12"/>
      <c r="B5" s="12"/>
      <c r="C5" s="16"/>
      <c r="E5" s="9"/>
    </row>
    <row r="6" spans="1:5" x14ac:dyDescent="0.2">
      <c r="A6" s="12"/>
      <c r="B6" s="12"/>
      <c r="C6" s="16"/>
      <c r="E6" s="9"/>
    </row>
    <row r="7" spans="1:5" ht="71.25" x14ac:dyDescent="0.2">
      <c r="A7" s="17" t="s">
        <v>0</v>
      </c>
      <c r="B7" s="17" t="s">
        <v>71</v>
      </c>
      <c r="C7" s="18" t="s">
        <v>169</v>
      </c>
      <c r="D7" s="19" t="s">
        <v>170</v>
      </c>
      <c r="E7" s="20" t="s">
        <v>79</v>
      </c>
    </row>
    <row r="8" spans="1:5" ht="28.5" x14ac:dyDescent="0.2">
      <c r="A8" s="17">
        <v>1</v>
      </c>
      <c r="B8" s="21" t="s">
        <v>57</v>
      </c>
      <c r="C8" s="137">
        <v>293437801.80000001</v>
      </c>
      <c r="D8" s="137">
        <v>240085474.19999999</v>
      </c>
      <c r="E8" s="137">
        <f>SUM(C8:D8)</f>
        <v>533523276</v>
      </c>
    </row>
    <row r="9" spans="1:5" ht="28.5" x14ac:dyDescent="0.2">
      <c r="A9" s="17">
        <v>2</v>
      </c>
      <c r="B9" s="21" t="s">
        <v>58</v>
      </c>
      <c r="C9" s="138">
        <v>796116882.60000002</v>
      </c>
      <c r="D9" s="144">
        <f>'УИХ-88 Материал тооцох'!F25</f>
        <v>635000000</v>
      </c>
      <c r="E9" s="137">
        <f t="shared" ref="E9:E11" si="0">SUM(C9:D9)</f>
        <v>1431116882.5999999</v>
      </c>
    </row>
    <row r="10" spans="1:5" x14ac:dyDescent="0.2">
      <c r="A10" s="17">
        <v>3</v>
      </c>
      <c r="B10" s="21" t="s">
        <v>59</v>
      </c>
      <c r="C10" s="138">
        <v>114842816</v>
      </c>
      <c r="D10" s="137">
        <v>93962304</v>
      </c>
      <c r="E10" s="137">
        <f t="shared" si="0"/>
        <v>208805120</v>
      </c>
    </row>
    <row r="11" spans="1:5" ht="28.5" x14ac:dyDescent="0.2">
      <c r="A11" s="17">
        <v>4</v>
      </c>
      <c r="B11" s="21" t="s">
        <v>80</v>
      </c>
      <c r="C11" s="137">
        <v>54358518</v>
      </c>
      <c r="D11" s="137">
        <v>108717035.90000001</v>
      </c>
      <c r="E11" s="137">
        <f t="shared" si="0"/>
        <v>163075553.90000001</v>
      </c>
    </row>
    <row r="12" spans="1:5" ht="30" x14ac:dyDescent="0.2">
      <c r="A12" s="124"/>
      <c r="B12" s="125" t="s">
        <v>72</v>
      </c>
      <c r="C12" s="139">
        <f>SUM(C8:C11)</f>
        <v>1258756018.4000001</v>
      </c>
      <c r="D12" s="145">
        <f>SUM(D8:D11)</f>
        <v>1077764814.1000001</v>
      </c>
      <c r="E12" s="148">
        <f>SUM(C12:D12)</f>
        <v>2336520832.5</v>
      </c>
    </row>
    <row r="13" spans="1:5" ht="28.5" x14ac:dyDescent="0.2">
      <c r="A13" s="17">
        <v>6</v>
      </c>
      <c r="B13" s="21" t="s">
        <v>148</v>
      </c>
      <c r="C13" s="140">
        <v>124609015</v>
      </c>
      <c r="D13" s="140">
        <v>36280198</v>
      </c>
      <c r="E13" s="149">
        <f t="shared" ref="E13:E21" si="1">SUM(C13:D13)</f>
        <v>160889213</v>
      </c>
    </row>
    <row r="14" spans="1:5" x14ac:dyDescent="0.2">
      <c r="A14" s="17">
        <v>7</v>
      </c>
      <c r="B14" s="21" t="s">
        <v>145</v>
      </c>
      <c r="C14" s="140">
        <f>(C8+C9+C10+C11+C13)*0.15</f>
        <v>207504755.01000002</v>
      </c>
      <c r="D14" s="146">
        <f t="shared" ref="D14" si="2">(D8+D9+D10+D11+D13)*0.15</f>
        <v>167106751.81500003</v>
      </c>
      <c r="E14" s="149">
        <f t="shared" si="1"/>
        <v>374611506.82500005</v>
      </c>
    </row>
    <row r="15" spans="1:5" ht="28.5" x14ac:dyDescent="0.2">
      <c r="A15" s="17">
        <v>8</v>
      </c>
      <c r="B15" s="21" t="s">
        <v>73</v>
      </c>
      <c r="C15" s="140"/>
      <c r="D15" s="146">
        <v>24204000</v>
      </c>
      <c r="E15" s="149">
        <f t="shared" si="1"/>
        <v>24204000</v>
      </c>
    </row>
    <row r="16" spans="1:5" ht="45" x14ac:dyDescent="0.2">
      <c r="A16" s="17"/>
      <c r="B16" s="28" t="s">
        <v>144</v>
      </c>
      <c r="C16" s="141">
        <f>(C8+C9+C10+C11+C13+C14)</f>
        <v>1590869788.4100001</v>
      </c>
      <c r="D16" s="141">
        <f>(D8+D9+D10+D11+D13+D14+D15)</f>
        <v>1305355763.9150002</v>
      </c>
      <c r="E16" s="149">
        <f t="shared" si="1"/>
        <v>2896225552.3250003</v>
      </c>
    </row>
    <row r="17" spans="1:5" ht="42.75" x14ac:dyDescent="0.2">
      <c r="A17" s="17">
        <v>9</v>
      </c>
      <c r="B17" s="21" t="s">
        <v>143</v>
      </c>
      <c r="C17" s="140">
        <f>C16*2%</f>
        <v>31817395.768200003</v>
      </c>
      <c r="D17" s="146">
        <f t="shared" ref="D17" si="3">D16*2%</f>
        <v>26107115.278300006</v>
      </c>
      <c r="E17" s="149">
        <f t="shared" si="1"/>
        <v>57924511.046500012</v>
      </c>
    </row>
    <row r="18" spans="1:5" ht="28.5" x14ac:dyDescent="0.2">
      <c r="A18" s="17">
        <v>10</v>
      </c>
      <c r="B18" s="21" t="s">
        <v>74</v>
      </c>
      <c r="C18" s="142">
        <f>C17/2</f>
        <v>15908697.884100001</v>
      </c>
      <c r="D18" s="142">
        <f t="shared" ref="D18" si="4">D17/2</f>
        <v>13053557.639150003</v>
      </c>
      <c r="E18" s="149">
        <f t="shared" si="1"/>
        <v>28962255.523250006</v>
      </c>
    </row>
    <row r="19" spans="1:5" ht="28.5" x14ac:dyDescent="0.2">
      <c r="A19" s="17">
        <v>11</v>
      </c>
      <c r="B19" s="21" t="s">
        <v>149</v>
      </c>
      <c r="C19" s="140">
        <f>C16*0.18%</f>
        <v>2863565.6191380001</v>
      </c>
      <c r="D19" s="146">
        <f t="shared" ref="D19" si="5">D16*0.18%</f>
        <v>2349640.3750470001</v>
      </c>
      <c r="E19" s="149">
        <f t="shared" si="1"/>
        <v>5213205.9941850007</v>
      </c>
    </row>
    <row r="20" spans="1:5" ht="28.5" x14ac:dyDescent="0.2">
      <c r="A20" s="17">
        <v>12</v>
      </c>
      <c r="B20" s="21" t="s">
        <v>146</v>
      </c>
      <c r="C20" s="140">
        <f t="shared" ref="C20:D20" si="6">C16*2%</f>
        <v>31817395.768200003</v>
      </c>
      <c r="D20" s="146">
        <f t="shared" si="6"/>
        <v>26107115.278300006</v>
      </c>
      <c r="E20" s="149">
        <f t="shared" si="1"/>
        <v>57924511.046500012</v>
      </c>
    </row>
    <row r="21" spans="1:5" ht="15" x14ac:dyDescent="0.2">
      <c r="A21" s="17">
        <v>13</v>
      </c>
      <c r="B21" s="151" t="s">
        <v>91</v>
      </c>
      <c r="C21" s="140">
        <f>C16*10%</f>
        <v>159086978.84100002</v>
      </c>
      <c r="D21" s="140">
        <f t="shared" ref="D21" si="7">D16*10%</f>
        <v>130535576.39150003</v>
      </c>
      <c r="E21" s="149">
        <f t="shared" si="1"/>
        <v>289622555.23250008</v>
      </c>
    </row>
    <row r="22" spans="1:5" ht="30" x14ac:dyDescent="0.2">
      <c r="A22" s="17">
        <v>14</v>
      </c>
      <c r="B22" s="28" t="s">
        <v>54</v>
      </c>
      <c r="C22" s="140">
        <v>35000000</v>
      </c>
      <c r="D22" s="140"/>
      <c r="E22" s="149">
        <f>+C22</f>
        <v>35000000</v>
      </c>
    </row>
    <row r="23" spans="1:5" ht="27" customHeight="1" x14ac:dyDescent="0.2">
      <c r="A23" s="24"/>
      <c r="B23" s="24" t="s">
        <v>147</v>
      </c>
      <c r="C23" s="143">
        <v>1838509344</v>
      </c>
      <c r="D23" s="147">
        <v>1504232917</v>
      </c>
      <c r="E23" s="27">
        <f t="shared" ref="E23" si="8">D23+C23</f>
        <v>3342742261</v>
      </c>
    </row>
    <row r="24" spans="1:5" x14ac:dyDescent="0.2">
      <c r="E24" s="10"/>
    </row>
    <row r="25" spans="1:5" customFormat="1" ht="30" x14ac:dyDescent="0.2">
      <c r="A25" s="39"/>
      <c r="B25" s="40" t="s">
        <v>93</v>
      </c>
      <c r="C25" s="39"/>
      <c r="D25" s="41" t="s">
        <v>157</v>
      </c>
      <c r="E25" s="39"/>
    </row>
    <row r="26" spans="1:5" customFormat="1" ht="30" x14ac:dyDescent="0.2">
      <c r="A26" s="39"/>
      <c r="B26" s="39"/>
      <c r="C26" s="42" t="s">
        <v>94</v>
      </c>
      <c r="D26" s="39"/>
      <c r="E26" s="39"/>
    </row>
    <row r="27" spans="1:5" customFormat="1" ht="15" x14ac:dyDescent="0.25">
      <c r="A27" s="36"/>
      <c r="B27" s="35"/>
      <c r="C27" s="36"/>
      <c r="D27" s="36"/>
      <c r="E27" s="36"/>
    </row>
    <row r="28" spans="1:5" customFormat="1" ht="15" x14ac:dyDescent="0.25">
      <c r="A28" s="36"/>
      <c r="B28" s="35"/>
      <c r="C28" s="36"/>
      <c r="D28" s="36"/>
      <c r="E28" s="36"/>
    </row>
    <row r="29" spans="1:5" customFormat="1" ht="15" x14ac:dyDescent="0.2">
      <c r="A29" s="39"/>
      <c r="B29" s="40" t="s">
        <v>95</v>
      </c>
      <c r="C29" s="39"/>
      <c r="D29" s="41" t="s">
        <v>157</v>
      </c>
      <c r="E29" s="39"/>
    </row>
    <row r="30" spans="1:5" customFormat="1" ht="15" x14ac:dyDescent="0.2">
      <c r="A30" s="39"/>
      <c r="B30" s="39"/>
      <c r="C30" s="42" t="s">
        <v>96</v>
      </c>
      <c r="D30" s="39"/>
      <c r="E30" s="39"/>
    </row>
    <row r="31" spans="1:5" customFormat="1" x14ac:dyDescent="0.2"/>
    <row r="32" spans="1:5" ht="15" hidden="1" x14ac:dyDescent="0.2">
      <c r="A32" s="17">
        <v>3</v>
      </c>
      <c r="B32" s="21" t="s">
        <v>59</v>
      </c>
      <c r="C32" s="18">
        <f t="shared" ref="C32:C33" si="9">D10</f>
        <v>93962304</v>
      </c>
      <c r="D32" s="23">
        <f>C32</f>
        <v>93962304</v>
      </c>
      <c r="E32" s="22">
        <f t="shared" ref="E32:E33" si="10">D32-C32</f>
        <v>0</v>
      </c>
    </row>
    <row r="33" spans="1:5" ht="28.5" hidden="1" x14ac:dyDescent="0.2">
      <c r="A33" s="17">
        <v>4</v>
      </c>
      <c r="B33" s="21" t="s">
        <v>80</v>
      </c>
      <c r="C33" s="18">
        <f t="shared" si="9"/>
        <v>108717035.90000001</v>
      </c>
      <c r="D33" s="23">
        <f>C33</f>
        <v>108717035.90000001</v>
      </c>
      <c r="E33" s="22">
        <f t="shared" si="10"/>
        <v>0</v>
      </c>
    </row>
    <row r="34" spans="1:5" ht="30" hidden="1" x14ac:dyDescent="0.2">
      <c r="A34" s="17">
        <v>5</v>
      </c>
      <c r="B34" s="25" t="s">
        <v>72</v>
      </c>
      <c r="C34" s="26">
        <f>SUM(C30:C33)</f>
        <v>202679339.90000001</v>
      </c>
      <c r="D34" s="26">
        <f>SUM(D30:D33)</f>
        <v>202679339.90000001</v>
      </c>
      <c r="E34" s="27">
        <f>D34-C34</f>
        <v>0</v>
      </c>
    </row>
    <row r="35" spans="1:5" hidden="1" x14ac:dyDescent="0.2">
      <c r="A35" s="17">
        <v>6</v>
      </c>
      <c r="B35" s="11" t="s">
        <v>75</v>
      </c>
      <c r="C35" s="29"/>
      <c r="D35" s="23"/>
      <c r="E35" s="34">
        <f>E34*0.1</f>
        <v>0</v>
      </c>
    </row>
    <row r="36" spans="1:5" ht="30" hidden="1" x14ac:dyDescent="0.25">
      <c r="A36" s="17">
        <v>7</v>
      </c>
      <c r="B36" s="30" t="s">
        <v>67</v>
      </c>
      <c r="C36" s="31"/>
      <c r="D36" s="32"/>
      <c r="E36" s="33">
        <f>E35+E34</f>
        <v>0</v>
      </c>
    </row>
    <row r="37" spans="1:5" hidden="1" x14ac:dyDescent="0.2">
      <c r="A37" s="17">
        <v>8</v>
      </c>
      <c r="B37" s="154" t="s">
        <v>78</v>
      </c>
      <c r="C37" s="155"/>
      <c r="D37" s="23" t="s">
        <v>76</v>
      </c>
      <c r="E37" s="13" t="e">
        <f>D31*100/C31</f>
        <v>#DIV/0!</v>
      </c>
    </row>
    <row r="38" spans="1:5" hidden="1" x14ac:dyDescent="0.2">
      <c r="A38" s="17">
        <v>9</v>
      </c>
      <c r="B38" s="156"/>
      <c r="C38" s="157"/>
      <c r="D38" s="23" t="s">
        <v>77</v>
      </c>
      <c r="E38" s="13" t="e">
        <f>D31/C31</f>
        <v>#DIV/0!</v>
      </c>
    </row>
  </sheetData>
  <mergeCells count="3">
    <mergeCell ref="A3:E3"/>
    <mergeCell ref="A4:E4"/>
    <mergeCell ref="B37:C38"/>
  </mergeCells>
  <pageMargins left="0.7" right="0.7" top="0.75" bottom="0.75" header="0.3" footer="0.3"/>
  <pageSetup scale="80"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A1:F37"/>
  <sheetViews>
    <sheetView topLeftCell="A7" zoomScaleNormal="100" workbookViewId="0">
      <selection activeCell="D22" sqref="D22"/>
    </sheetView>
  </sheetViews>
  <sheetFormatPr defaultRowHeight="14.25" x14ac:dyDescent="0.2"/>
  <cols>
    <col min="1" max="1" width="6.375" customWidth="1"/>
    <col min="2" max="2" width="20.125" customWidth="1"/>
    <col min="3" max="3" width="18.125" customWidth="1"/>
    <col min="4" max="4" width="19.25" customWidth="1"/>
    <col min="5" max="5" width="19.5" customWidth="1"/>
    <col min="6" max="6" width="16.5" customWidth="1"/>
  </cols>
  <sheetData>
    <row r="1" spans="1:6" ht="15" x14ac:dyDescent="0.25">
      <c r="A1" s="36"/>
      <c r="B1" s="35"/>
      <c r="C1" s="36"/>
      <c r="D1" s="36"/>
      <c r="E1" s="36"/>
    </row>
    <row r="2" spans="1:6" ht="15" x14ac:dyDescent="0.2">
      <c r="A2" s="165" t="s">
        <v>81</v>
      </c>
      <c r="B2" s="165"/>
      <c r="C2" s="165"/>
      <c r="D2" s="165"/>
      <c r="E2" s="165"/>
    </row>
    <row r="3" spans="1:6" ht="15" x14ac:dyDescent="0.2">
      <c r="A3" s="165" t="s">
        <v>125</v>
      </c>
      <c r="B3" s="165"/>
      <c r="C3" s="165"/>
      <c r="D3" s="165"/>
      <c r="E3" s="165"/>
    </row>
    <row r="4" spans="1:6" ht="15" x14ac:dyDescent="0.25">
      <c r="A4" s="36"/>
      <c r="B4" s="35"/>
      <c r="C4" s="36"/>
      <c r="D4" s="36"/>
      <c r="E4" s="37" t="s">
        <v>82</v>
      </c>
    </row>
    <row r="5" spans="1:6" ht="15" x14ac:dyDescent="0.2">
      <c r="A5" s="159" t="s">
        <v>2</v>
      </c>
      <c r="B5" s="166" t="s">
        <v>83</v>
      </c>
      <c r="C5" s="166"/>
      <c r="D5" s="166"/>
      <c r="E5" s="166"/>
    </row>
    <row r="6" spans="1:6" ht="15" x14ac:dyDescent="0.2">
      <c r="A6" s="159"/>
      <c r="B6" s="166" t="s">
        <v>56</v>
      </c>
      <c r="C6" s="166" t="s">
        <v>84</v>
      </c>
      <c r="D6" s="166"/>
      <c r="E6" s="166"/>
    </row>
    <row r="7" spans="1:6" ht="45" x14ac:dyDescent="0.2">
      <c r="A7" s="159"/>
      <c r="B7" s="166"/>
      <c r="C7" s="43" t="s">
        <v>85</v>
      </c>
      <c r="D7" s="43" t="s">
        <v>86</v>
      </c>
      <c r="E7" s="44" t="s">
        <v>87</v>
      </c>
    </row>
    <row r="8" spans="1:6" ht="28.5" x14ac:dyDescent="0.2">
      <c r="A8" s="45">
        <v>1</v>
      </c>
      <c r="B8" s="46" t="s">
        <v>57</v>
      </c>
      <c r="C8" s="47">
        <v>293437801.80000001</v>
      </c>
      <c r="D8" s="47">
        <v>240085474.19999999</v>
      </c>
      <c r="E8" s="47">
        <f>SUM(C8:D8)</f>
        <v>533523276</v>
      </c>
      <c r="F8" s="38"/>
    </row>
    <row r="9" spans="1:6" ht="15" x14ac:dyDescent="0.2">
      <c r="A9" s="45">
        <v>2</v>
      </c>
      <c r="B9" s="46" t="s">
        <v>58</v>
      </c>
      <c r="C9" s="48">
        <v>796116882.60000002</v>
      </c>
      <c r="D9" s="70">
        <f>'УИХ-88 Материал тооцох'!F25</f>
        <v>635000000</v>
      </c>
      <c r="E9" s="47">
        <f t="shared" ref="E9:E11" si="0">SUM(C9:D9)</f>
        <v>1431116882.5999999</v>
      </c>
    </row>
    <row r="10" spans="1:6" x14ac:dyDescent="0.2">
      <c r="A10" s="45">
        <v>3</v>
      </c>
      <c r="B10" s="49" t="s">
        <v>59</v>
      </c>
      <c r="C10" s="48">
        <v>114842816</v>
      </c>
      <c r="D10" s="47">
        <v>93962304</v>
      </c>
      <c r="E10" s="47">
        <f t="shared" si="0"/>
        <v>208805120</v>
      </c>
    </row>
    <row r="11" spans="1:6" x14ac:dyDescent="0.2">
      <c r="A11" s="45">
        <v>4</v>
      </c>
      <c r="B11" s="49" t="s">
        <v>64</v>
      </c>
      <c r="C11" s="47">
        <v>54358518</v>
      </c>
      <c r="D11" s="47">
        <v>108717035.90000001</v>
      </c>
      <c r="E11" s="47">
        <f t="shared" si="0"/>
        <v>163075553.90000001</v>
      </c>
    </row>
    <row r="12" spans="1:6" ht="15" x14ac:dyDescent="0.2">
      <c r="A12" s="45">
        <v>5</v>
      </c>
      <c r="B12" s="43" t="s">
        <v>60</v>
      </c>
      <c r="C12" s="50">
        <f>SUM(C8:C11)</f>
        <v>1258756018.4000001</v>
      </c>
      <c r="D12" s="52">
        <f>SUM(D8:D11)</f>
        <v>1077764814.1000001</v>
      </c>
      <c r="E12" s="51">
        <f>SUM(C12:D12)</f>
        <v>2336520832.5</v>
      </c>
    </row>
    <row r="13" spans="1:6" x14ac:dyDescent="0.2">
      <c r="A13" s="45">
        <v>6</v>
      </c>
      <c r="B13" s="45" t="s">
        <v>65</v>
      </c>
      <c r="C13" s="48">
        <f>C15-C12</f>
        <v>579753325.5999999</v>
      </c>
      <c r="D13" s="47">
        <f>D15-D12-D14</f>
        <v>402568252.89999986</v>
      </c>
      <c r="E13" s="47">
        <f>E15-E14-E12</f>
        <v>982321578.5</v>
      </c>
      <c r="F13" s="38"/>
    </row>
    <row r="14" spans="1:6" x14ac:dyDescent="0.2">
      <c r="A14" s="45">
        <v>7</v>
      </c>
      <c r="B14" s="45" t="s">
        <v>88</v>
      </c>
      <c r="C14" s="45" t="s">
        <v>89</v>
      </c>
      <c r="D14" s="47">
        <v>23899850</v>
      </c>
      <c r="E14" s="47">
        <v>23899850</v>
      </c>
      <c r="F14" s="38"/>
    </row>
    <row r="15" spans="1:6" ht="15" x14ac:dyDescent="0.2">
      <c r="A15" s="45">
        <v>8</v>
      </c>
      <c r="B15" s="60" t="s">
        <v>66</v>
      </c>
      <c r="C15" s="50">
        <f>'УИХ-88 НЭГДСЭН ТОВЧОО'!C23</f>
        <v>1838509344</v>
      </c>
      <c r="D15" s="50">
        <f>'УИХ-88 НЭГДСЭН ТОВЧОО'!D23</f>
        <v>1504232917</v>
      </c>
      <c r="E15" s="50">
        <f>'УИХ-88 НЭГДСЭН ТОВЧОО'!E23</f>
        <v>3342742261</v>
      </c>
    </row>
    <row r="16" spans="1:6" ht="15" x14ac:dyDescent="0.2">
      <c r="A16" s="45"/>
      <c r="B16" s="60"/>
      <c r="C16" s="60"/>
      <c r="D16" s="60"/>
      <c r="E16" s="60"/>
    </row>
    <row r="17" spans="1:5" ht="15" x14ac:dyDescent="0.2">
      <c r="A17" s="159"/>
      <c r="B17" s="162" t="s">
        <v>150</v>
      </c>
      <c r="C17" s="163"/>
      <c r="D17" s="163"/>
      <c r="E17" s="164"/>
    </row>
    <row r="18" spans="1:5" ht="105" x14ac:dyDescent="0.2">
      <c r="A18" s="159"/>
      <c r="B18" s="43" t="s">
        <v>90</v>
      </c>
      <c r="C18" s="69" t="s">
        <v>151</v>
      </c>
      <c r="D18" s="43" t="s">
        <v>152</v>
      </c>
      <c r="E18" s="43" t="s">
        <v>124</v>
      </c>
    </row>
    <row r="19" spans="1:5" ht="15" x14ac:dyDescent="0.2">
      <c r="A19" s="62">
        <v>0</v>
      </c>
      <c r="B19" s="43">
        <v>1</v>
      </c>
      <c r="C19" s="43">
        <v>2</v>
      </c>
      <c r="D19" s="43">
        <v>3</v>
      </c>
      <c r="E19" s="43" t="s">
        <v>105</v>
      </c>
    </row>
    <row r="20" spans="1:5" ht="28.5" x14ac:dyDescent="0.2">
      <c r="A20" s="45">
        <v>1</v>
      </c>
      <c r="B20" s="46" t="s">
        <v>57</v>
      </c>
      <c r="C20" s="48">
        <v>0</v>
      </c>
      <c r="D20" s="48">
        <v>0</v>
      </c>
      <c r="E20" s="45">
        <v>0</v>
      </c>
    </row>
    <row r="21" spans="1:5" ht="52.5" customHeight="1" x14ac:dyDescent="0.2">
      <c r="A21" s="45">
        <v>2</v>
      </c>
      <c r="B21" s="46" t="s">
        <v>154</v>
      </c>
      <c r="C21" s="63">
        <f>'УИХ-88 Материал тооцох'!H25</f>
        <v>777985000</v>
      </c>
      <c r="D21" s="63">
        <f>D24</f>
        <v>970816000</v>
      </c>
      <c r="E21" s="63">
        <f>D21-C21</f>
        <v>192831000</v>
      </c>
    </row>
    <row r="22" spans="1:5" x14ac:dyDescent="0.2">
      <c r="A22" s="45">
        <v>3</v>
      </c>
      <c r="B22" s="49" t="s">
        <v>59</v>
      </c>
      <c r="C22" s="48">
        <v>0</v>
      </c>
      <c r="D22" s="48">
        <v>0</v>
      </c>
      <c r="E22" s="45">
        <v>0</v>
      </c>
    </row>
    <row r="23" spans="1:5" x14ac:dyDescent="0.2">
      <c r="A23" s="45">
        <v>4</v>
      </c>
      <c r="B23" s="49" t="s">
        <v>64</v>
      </c>
      <c r="C23" s="48">
        <v>0</v>
      </c>
      <c r="D23" s="48">
        <v>0</v>
      </c>
      <c r="E23" s="45">
        <v>0</v>
      </c>
    </row>
    <row r="24" spans="1:5" ht="28.5" customHeight="1" x14ac:dyDescent="0.2">
      <c r="A24" s="45">
        <v>5</v>
      </c>
      <c r="B24" s="43" t="s">
        <v>153</v>
      </c>
      <c r="C24" s="52">
        <f>'УИХ-88 Материал тооцох'!H25</f>
        <v>777985000</v>
      </c>
      <c r="D24" s="52">
        <f>'УИХ-88 Материал тооцох'!J25</f>
        <v>970816000</v>
      </c>
      <c r="E24" s="53">
        <f>D24-C24</f>
        <v>192831000</v>
      </c>
    </row>
    <row r="25" spans="1:5" ht="15" x14ac:dyDescent="0.25">
      <c r="A25" s="45">
        <v>6</v>
      </c>
      <c r="B25" s="45" t="s">
        <v>91</v>
      </c>
      <c r="C25" s="54"/>
      <c r="D25" s="54"/>
      <c r="E25" s="48">
        <f>E24*0.1</f>
        <v>19283100</v>
      </c>
    </row>
    <row r="26" spans="1:5" ht="15" x14ac:dyDescent="0.25">
      <c r="A26" s="45">
        <v>7</v>
      </c>
      <c r="B26" s="162" t="s">
        <v>67</v>
      </c>
      <c r="C26" s="164"/>
      <c r="D26" s="54"/>
      <c r="E26" s="50">
        <f>E25+E24</f>
        <v>212114100</v>
      </c>
    </row>
    <row r="27" spans="1:5" ht="17.25" customHeight="1" x14ac:dyDescent="0.2">
      <c r="A27" s="160">
        <v>8</v>
      </c>
      <c r="B27" s="161" t="s">
        <v>92</v>
      </c>
      <c r="C27" s="161"/>
      <c r="D27" s="61" t="s">
        <v>62</v>
      </c>
      <c r="E27" s="55">
        <f>D21*100/C21-100</f>
        <v>24.785953456686187</v>
      </c>
    </row>
    <row r="28" spans="1:5" x14ac:dyDescent="0.2">
      <c r="A28" s="160"/>
      <c r="B28" s="161"/>
      <c r="C28" s="161"/>
      <c r="D28" s="61" t="s">
        <v>63</v>
      </c>
      <c r="E28" s="55">
        <f>D21/C21</f>
        <v>1.2478595345668619</v>
      </c>
    </row>
    <row r="29" spans="1:5" ht="15" x14ac:dyDescent="0.25">
      <c r="A29" s="36"/>
      <c r="B29" s="35"/>
      <c r="C29" s="36"/>
      <c r="D29" s="36"/>
      <c r="E29" s="36"/>
    </row>
    <row r="30" spans="1:5" ht="72.75" customHeight="1" x14ac:dyDescent="0.2">
      <c r="A30" s="158" t="s">
        <v>155</v>
      </c>
      <c r="B30" s="158"/>
      <c r="C30" s="158"/>
      <c r="D30" s="158"/>
      <c r="E30" s="158"/>
    </row>
    <row r="31" spans="1:5" ht="12" customHeight="1" x14ac:dyDescent="0.2">
      <c r="A31" s="126"/>
      <c r="B31" s="126"/>
      <c r="C31" s="126"/>
      <c r="D31" s="126"/>
      <c r="E31" s="126"/>
    </row>
    <row r="32" spans="1:5" ht="30" x14ac:dyDescent="0.2">
      <c r="A32" s="39"/>
      <c r="B32" s="40" t="s">
        <v>93</v>
      </c>
      <c r="C32" s="39"/>
      <c r="D32" s="41" t="s">
        <v>156</v>
      </c>
      <c r="E32" s="39"/>
    </row>
    <row r="33" spans="1:5" ht="30" x14ac:dyDescent="0.2">
      <c r="A33" s="39"/>
      <c r="B33" s="39"/>
      <c r="C33" s="42" t="s">
        <v>94</v>
      </c>
      <c r="D33" s="39"/>
      <c r="E33" s="39"/>
    </row>
    <row r="34" spans="1:5" ht="15" x14ac:dyDescent="0.25">
      <c r="A34" s="36"/>
      <c r="B34" s="35"/>
      <c r="C34" s="36"/>
      <c r="D34" s="36"/>
      <c r="E34" s="36"/>
    </row>
    <row r="35" spans="1:5" ht="15" x14ac:dyDescent="0.25">
      <c r="A35" s="36"/>
      <c r="B35" s="35"/>
      <c r="C35" s="36"/>
      <c r="D35" s="36"/>
      <c r="E35" s="36"/>
    </row>
    <row r="36" spans="1:5" ht="15" x14ac:dyDescent="0.2">
      <c r="A36" s="39"/>
      <c r="B36" s="40" t="s">
        <v>95</v>
      </c>
      <c r="C36" s="39"/>
      <c r="D36" s="41" t="s">
        <v>156</v>
      </c>
      <c r="E36" s="39"/>
    </row>
    <row r="37" spans="1:5" ht="15" x14ac:dyDescent="0.2">
      <c r="A37" s="39"/>
      <c r="B37" s="39"/>
      <c r="C37" s="42" t="s">
        <v>96</v>
      </c>
      <c r="D37" s="39"/>
      <c r="E37" s="39"/>
    </row>
  </sheetData>
  <mergeCells count="12">
    <mergeCell ref="A2:E2"/>
    <mergeCell ref="A3:E3"/>
    <mergeCell ref="A5:A7"/>
    <mergeCell ref="B5:E5"/>
    <mergeCell ref="B6:B7"/>
    <mergeCell ref="C6:E6"/>
    <mergeCell ref="A30:E30"/>
    <mergeCell ref="A17:A18"/>
    <mergeCell ref="A27:A28"/>
    <mergeCell ref="B27:C28"/>
    <mergeCell ref="B17:E17"/>
    <mergeCell ref="B26:C26"/>
  </mergeCells>
  <pageMargins left="0.7" right="0.7" top="0.75" bottom="0.75" header="0.3" footer="0.3"/>
  <pageSetup scale="90" orientation="portrait" horizontalDpi="0"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M73"/>
  <sheetViews>
    <sheetView zoomScaleNormal="100" workbookViewId="0">
      <selection activeCell="B3" sqref="B3:L3"/>
    </sheetView>
  </sheetViews>
  <sheetFormatPr defaultRowHeight="14.25" x14ac:dyDescent="0.2"/>
  <cols>
    <col min="1" max="1" width="4.5" style="6" customWidth="1"/>
    <col min="2" max="2" width="24.875" style="6" customWidth="1"/>
    <col min="3" max="3" width="7.125" style="6" customWidth="1"/>
    <col min="4" max="4" width="8.25" style="6" customWidth="1"/>
    <col min="5" max="5" width="12.125" style="6" customWidth="1"/>
    <col min="6" max="6" width="15.875" style="6" customWidth="1"/>
    <col min="7" max="7" width="15.25" style="6" customWidth="1"/>
    <col min="8" max="9" width="16.375" style="6" customWidth="1"/>
    <col min="10" max="11" width="16.875" style="6" customWidth="1"/>
    <col min="12" max="12" width="17.625" style="6" customWidth="1"/>
    <col min="13" max="13" width="15.25" style="6" customWidth="1"/>
    <col min="14" max="16384" width="9" style="6"/>
  </cols>
  <sheetData>
    <row r="1" spans="1:12" x14ac:dyDescent="0.2">
      <c r="A1" s="71"/>
      <c r="B1" s="71"/>
      <c r="C1" s="71"/>
      <c r="D1" s="71"/>
      <c r="E1" s="71"/>
      <c r="F1" s="71"/>
      <c r="G1" s="72"/>
      <c r="H1" s="73"/>
      <c r="I1" s="73"/>
      <c r="J1" s="74"/>
      <c r="K1" s="74"/>
      <c r="L1" s="74"/>
    </row>
    <row r="2" spans="1:12" ht="15" x14ac:dyDescent="0.2">
      <c r="A2" s="75"/>
      <c r="B2" s="167" t="s">
        <v>107</v>
      </c>
      <c r="C2" s="167"/>
      <c r="D2" s="167"/>
      <c r="E2" s="167"/>
      <c r="F2" s="167"/>
      <c r="G2" s="167"/>
      <c r="H2" s="167"/>
      <c r="I2" s="167"/>
      <c r="J2" s="167"/>
      <c r="K2" s="167"/>
      <c r="L2" s="167"/>
    </row>
    <row r="3" spans="1:12" ht="12.75" customHeight="1" x14ac:dyDescent="0.2">
      <c r="A3" s="76"/>
      <c r="B3" s="168"/>
      <c r="C3" s="168"/>
      <c r="D3" s="168"/>
      <c r="E3" s="168"/>
      <c r="F3" s="168"/>
      <c r="G3" s="168"/>
      <c r="H3" s="168"/>
      <c r="I3" s="168"/>
      <c r="J3" s="168"/>
      <c r="K3" s="168"/>
      <c r="L3" s="168"/>
    </row>
    <row r="4" spans="1:12" ht="27" customHeight="1" x14ac:dyDescent="0.2">
      <c r="A4" s="169" t="s">
        <v>1</v>
      </c>
      <c r="B4" s="170"/>
      <c r="C4" s="170"/>
      <c r="D4" s="170"/>
      <c r="E4" s="170"/>
      <c r="F4" s="170"/>
      <c r="G4" s="170"/>
      <c r="H4" s="170"/>
      <c r="I4" s="170"/>
      <c r="J4" s="170"/>
      <c r="K4" s="170"/>
      <c r="L4" s="170"/>
    </row>
    <row r="5" spans="1:12" ht="43.5" customHeight="1" x14ac:dyDescent="0.2">
      <c r="A5" s="171" t="s">
        <v>2</v>
      </c>
      <c r="B5" s="173" t="s">
        <v>3</v>
      </c>
      <c r="C5" s="185" t="s">
        <v>123</v>
      </c>
      <c r="D5" s="187" t="s">
        <v>4</v>
      </c>
      <c r="E5" s="174" t="s">
        <v>139</v>
      </c>
      <c r="F5" s="174"/>
      <c r="G5" s="176" t="s">
        <v>140</v>
      </c>
      <c r="H5" s="177"/>
      <c r="I5" s="174" t="s">
        <v>142</v>
      </c>
      <c r="J5" s="174"/>
      <c r="K5" s="175" t="s">
        <v>68</v>
      </c>
      <c r="L5" s="183" t="s">
        <v>61</v>
      </c>
    </row>
    <row r="6" spans="1:12" ht="42.75" customHeight="1" x14ac:dyDescent="0.2">
      <c r="A6" s="172"/>
      <c r="B6" s="173"/>
      <c r="C6" s="186"/>
      <c r="D6" s="188"/>
      <c r="E6" s="57" t="s">
        <v>137</v>
      </c>
      <c r="F6" s="57" t="s">
        <v>138</v>
      </c>
      <c r="G6" s="115" t="s">
        <v>137</v>
      </c>
      <c r="H6" s="115" t="s">
        <v>138</v>
      </c>
      <c r="I6" s="68" t="s">
        <v>141</v>
      </c>
      <c r="J6" s="68" t="s">
        <v>138</v>
      </c>
      <c r="K6" s="175"/>
      <c r="L6" s="184"/>
    </row>
    <row r="7" spans="1:12" ht="15" x14ac:dyDescent="0.2">
      <c r="A7" s="66"/>
      <c r="B7" s="67" t="s">
        <v>5</v>
      </c>
      <c r="C7" s="56">
        <v>1</v>
      </c>
      <c r="D7" s="56">
        <v>2</v>
      </c>
      <c r="E7" s="56">
        <v>3</v>
      </c>
      <c r="F7" s="56" t="s">
        <v>103</v>
      </c>
      <c r="G7" s="116">
        <v>5</v>
      </c>
      <c r="H7" s="116" t="s">
        <v>102</v>
      </c>
      <c r="I7" s="56">
        <v>7</v>
      </c>
      <c r="J7" s="56" t="s">
        <v>101</v>
      </c>
      <c r="K7" s="56" t="s">
        <v>100</v>
      </c>
      <c r="L7" s="56">
        <v>10</v>
      </c>
    </row>
    <row r="8" spans="1:12" ht="15" x14ac:dyDescent="0.25">
      <c r="A8" s="3">
        <v>1</v>
      </c>
      <c r="B8" s="77" t="s">
        <v>6</v>
      </c>
      <c r="C8" s="78" t="s">
        <v>7</v>
      </c>
      <c r="D8" s="150">
        <v>125</v>
      </c>
      <c r="E8" s="58">
        <v>2000000</v>
      </c>
      <c r="F8" s="150">
        <f>E8*D8</f>
        <v>250000000</v>
      </c>
      <c r="G8" s="59">
        <v>3050000</v>
      </c>
      <c r="H8" s="117">
        <f t="shared" ref="H8:H22" si="0">G8*D8</f>
        <v>381250000</v>
      </c>
      <c r="I8" s="4">
        <v>3500000</v>
      </c>
      <c r="J8" s="80">
        <f>I8*D8</f>
        <v>437500000</v>
      </c>
      <c r="K8" s="5">
        <f>J8-H8</f>
        <v>56250000</v>
      </c>
      <c r="L8" s="4" t="s">
        <v>108</v>
      </c>
    </row>
    <row r="9" spans="1:12" ht="15" x14ac:dyDescent="0.25">
      <c r="A9" s="3">
        <f>+A8+1</f>
        <v>2</v>
      </c>
      <c r="B9" s="77" t="s">
        <v>8</v>
      </c>
      <c r="C9" s="78" t="s">
        <v>9</v>
      </c>
      <c r="D9" s="150">
        <v>100</v>
      </c>
      <c r="E9" s="58">
        <v>100000</v>
      </c>
      <c r="F9" s="150">
        <f t="shared" ref="F9:F22" si="1">E9*D9</f>
        <v>10000000</v>
      </c>
      <c r="G9" s="59">
        <v>150000</v>
      </c>
      <c r="H9" s="117">
        <f t="shared" si="0"/>
        <v>15000000</v>
      </c>
      <c r="I9" s="4">
        <v>380000</v>
      </c>
      <c r="J9" s="80">
        <f>I9*D9</f>
        <v>38000000</v>
      </c>
      <c r="K9" s="5">
        <f t="shared" ref="K9:K22" si="2">J9-H9</f>
        <v>23000000</v>
      </c>
      <c r="L9" s="4" t="s">
        <v>109</v>
      </c>
    </row>
    <row r="10" spans="1:12" ht="15" x14ac:dyDescent="0.25">
      <c r="A10" s="3">
        <f t="shared" ref="A10:A22" si="3">+A9+1</f>
        <v>3</v>
      </c>
      <c r="B10" s="77" t="s">
        <v>10</v>
      </c>
      <c r="C10" s="78" t="s">
        <v>9</v>
      </c>
      <c r="D10" s="150">
        <v>150</v>
      </c>
      <c r="E10" s="58">
        <v>120000</v>
      </c>
      <c r="F10" s="150">
        <f t="shared" si="1"/>
        <v>18000000</v>
      </c>
      <c r="G10" s="59">
        <v>145000</v>
      </c>
      <c r="H10" s="117">
        <f t="shared" si="0"/>
        <v>21750000</v>
      </c>
      <c r="I10" s="4">
        <v>580000</v>
      </c>
      <c r="J10" s="80">
        <f>I10*D10</f>
        <v>87000000</v>
      </c>
      <c r="K10" s="5">
        <f t="shared" si="2"/>
        <v>65250000</v>
      </c>
      <c r="L10" s="4" t="s">
        <v>110</v>
      </c>
    </row>
    <row r="11" spans="1:12" ht="15" x14ac:dyDescent="0.25">
      <c r="A11" s="3">
        <f t="shared" si="3"/>
        <v>4</v>
      </c>
      <c r="B11" s="77" t="s">
        <v>11</v>
      </c>
      <c r="C11" s="78" t="s">
        <v>99</v>
      </c>
      <c r="D11" s="150">
        <v>25</v>
      </c>
      <c r="E11" s="58">
        <v>300000</v>
      </c>
      <c r="F11" s="150">
        <f t="shared" si="1"/>
        <v>7500000</v>
      </c>
      <c r="G11" s="59">
        <v>350000</v>
      </c>
      <c r="H11" s="117">
        <f t="shared" si="0"/>
        <v>8750000</v>
      </c>
      <c r="I11" s="4">
        <v>385000</v>
      </c>
      <c r="J11" s="80">
        <f>I11*D11</f>
        <v>9625000</v>
      </c>
      <c r="K11" s="5">
        <f t="shared" si="2"/>
        <v>875000</v>
      </c>
      <c r="L11" s="4" t="s">
        <v>111</v>
      </c>
    </row>
    <row r="12" spans="1:12" ht="15" x14ac:dyDescent="0.25">
      <c r="A12" s="3">
        <f t="shared" si="3"/>
        <v>5</v>
      </c>
      <c r="B12" s="77" t="s">
        <v>12</v>
      </c>
      <c r="C12" s="78" t="s">
        <v>7</v>
      </c>
      <c r="D12" s="150">
        <v>2</v>
      </c>
      <c r="E12" s="58">
        <v>2000000</v>
      </c>
      <c r="F12" s="150">
        <f t="shared" si="1"/>
        <v>4000000</v>
      </c>
      <c r="G12" s="59">
        <v>2200000</v>
      </c>
      <c r="H12" s="117">
        <f t="shared" si="0"/>
        <v>4400000</v>
      </c>
      <c r="I12" s="81">
        <v>3500000</v>
      </c>
      <c r="J12" s="80">
        <f t="shared" ref="J12:J22" si="4">I12*D12</f>
        <v>7000000</v>
      </c>
      <c r="K12" s="5">
        <f t="shared" si="2"/>
        <v>2600000</v>
      </c>
      <c r="L12" s="4" t="s">
        <v>112</v>
      </c>
    </row>
    <row r="13" spans="1:12" ht="15" x14ac:dyDescent="0.25">
      <c r="A13" s="3">
        <f t="shared" si="3"/>
        <v>6</v>
      </c>
      <c r="B13" s="77" t="s">
        <v>13</v>
      </c>
      <c r="C13" s="78" t="s">
        <v>9</v>
      </c>
      <c r="D13" s="150">
        <v>10</v>
      </c>
      <c r="E13" s="58">
        <v>20000</v>
      </c>
      <c r="F13" s="150">
        <f t="shared" si="1"/>
        <v>200000</v>
      </c>
      <c r="G13" s="59">
        <f>E13</f>
        <v>20000</v>
      </c>
      <c r="H13" s="117">
        <f t="shared" si="0"/>
        <v>200000</v>
      </c>
      <c r="I13" s="79">
        <v>26000</v>
      </c>
      <c r="J13" s="80">
        <f t="shared" si="4"/>
        <v>260000</v>
      </c>
      <c r="K13" s="5">
        <f t="shared" si="2"/>
        <v>60000</v>
      </c>
      <c r="L13" s="4" t="s">
        <v>117</v>
      </c>
    </row>
    <row r="14" spans="1:12" ht="15" x14ac:dyDescent="0.25">
      <c r="A14" s="3">
        <f t="shared" si="3"/>
        <v>7</v>
      </c>
      <c r="B14" s="77" t="s">
        <v>14</v>
      </c>
      <c r="C14" s="78" t="s">
        <v>15</v>
      </c>
      <c r="D14" s="150">
        <v>5</v>
      </c>
      <c r="E14" s="58">
        <v>120000</v>
      </c>
      <c r="F14" s="150">
        <f t="shared" si="1"/>
        <v>600000</v>
      </c>
      <c r="G14" s="59">
        <v>145000</v>
      </c>
      <c r="H14" s="117">
        <f t="shared" si="0"/>
        <v>725000</v>
      </c>
      <c r="I14" s="79">
        <v>285000</v>
      </c>
      <c r="J14" s="80">
        <f t="shared" si="4"/>
        <v>1425000</v>
      </c>
      <c r="K14" s="5">
        <f t="shared" si="2"/>
        <v>700000</v>
      </c>
      <c r="L14" s="4" t="s">
        <v>118</v>
      </c>
    </row>
    <row r="15" spans="1:12" ht="15" x14ac:dyDescent="0.25">
      <c r="A15" s="3">
        <f t="shared" si="3"/>
        <v>8</v>
      </c>
      <c r="B15" s="77" t="s">
        <v>16</v>
      </c>
      <c r="C15" s="78" t="s">
        <v>7</v>
      </c>
      <c r="D15" s="150">
        <v>5</v>
      </c>
      <c r="E15" s="58">
        <v>3000000</v>
      </c>
      <c r="F15" s="150">
        <f t="shared" si="1"/>
        <v>15000000</v>
      </c>
      <c r="G15" s="59">
        <v>3100000</v>
      </c>
      <c r="H15" s="117">
        <f t="shared" si="0"/>
        <v>15500000</v>
      </c>
      <c r="I15" s="79">
        <v>8800000</v>
      </c>
      <c r="J15" s="80">
        <f t="shared" si="4"/>
        <v>44000000</v>
      </c>
      <c r="K15" s="5">
        <f t="shared" si="2"/>
        <v>28500000</v>
      </c>
      <c r="L15" s="4" t="s">
        <v>119</v>
      </c>
    </row>
    <row r="16" spans="1:12" ht="15" x14ac:dyDescent="0.25">
      <c r="A16" s="3">
        <f t="shared" si="3"/>
        <v>9</v>
      </c>
      <c r="B16" s="77" t="s">
        <v>17</v>
      </c>
      <c r="C16" s="78" t="s">
        <v>15</v>
      </c>
      <c r="D16" s="150">
        <v>1</v>
      </c>
      <c r="E16" s="58">
        <v>140000</v>
      </c>
      <c r="F16" s="150">
        <f t="shared" si="1"/>
        <v>140000</v>
      </c>
      <c r="G16" s="59">
        <v>145000</v>
      </c>
      <c r="H16" s="117">
        <f t="shared" si="0"/>
        <v>145000</v>
      </c>
      <c r="I16" s="79">
        <v>385000</v>
      </c>
      <c r="J16" s="80">
        <f t="shared" si="4"/>
        <v>385000</v>
      </c>
      <c r="K16" s="5">
        <f t="shared" si="2"/>
        <v>240000</v>
      </c>
      <c r="L16" s="4" t="s">
        <v>120</v>
      </c>
    </row>
    <row r="17" spans="1:13" ht="15" x14ac:dyDescent="0.25">
      <c r="A17" s="3">
        <f t="shared" si="3"/>
        <v>10</v>
      </c>
      <c r="B17" s="77" t="s">
        <v>18</v>
      </c>
      <c r="C17" s="78" t="s">
        <v>9</v>
      </c>
      <c r="D17" s="150">
        <v>23</v>
      </c>
      <c r="E17" s="58">
        <v>100000</v>
      </c>
      <c r="F17" s="150">
        <f t="shared" si="1"/>
        <v>2300000</v>
      </c>
      <c r="G17" s="59">
        <v>120000</v>
      </c>
      <c r="H17" s="117">
        <f t="shared" si="0"/>
        <v>2760000</v>
      </c>
      <c r="I17" s="79">
        <v>580000</v>
      </c>
      <c r="J17" s="80">
        <f t="shared" si="4"/>
        <v>13340000</v>
      </c>
      <c r="K17" s="5">
        <f t="shared" si="2"/>
        <v>10580000</v>
      </c>
      <c r="L17" s="4" t="s">
        <v>121</v>
      </c>
    </row>
    <row r="18" spans="1:13" ht="15" x14ac:dyDescent="0.25">
      <c r="A18" s="3">
        <f t="shared" si="3"/>
        <v>11</v>
      </c>
      <c r="B18" s="77" t="s">
        <v>19</v>
      </c>
      <c r="C18" s="78" t="s">
        <v>9</v>
      </c>
      <c r="D18" s="150">
        <v>1</v>
      </c>
      <c r="E18" s="58">
        <v>200000</v>
      </c>
      <c r="F18" s="150">
        <f t="shared" si="1"/>
        <v>200000</v>
      </c>
      <c r="G18" s="59">
        <v>250000</v>
      </c>
      <c r="H18" s="117">
        <f t="shared" si="0"/>
        <v>250000</v>
      </c>
      <c r="I18" s="79">
        <v>650000</v>
      </c>
      <c r="J18" s="80">
        <f t="shared" si="4"/>
        <v>650000</v>
      </c>
      <c r="K18" s="5">
        <f t="shared" si="2"/>
        <v>400000</v>
      </c>
      <c r="L18" s="4" t="s">
        <v>122</v>
      </c>
    </row>
    <row r="19" spans="1:13" ht="15" x14ac:dyDescent="0.25">
      <c r="A19" s="3">
        <f t="shared" si="3"/>
        <v>12</v>
      </c>
      <c r="B19" s="77" t="s">
        <v>21</v>
      </c>
      <c r="C19" s="78" t="s">
        <v>20</v>
      </c>
      <c r="D19" s="150">
        <v>5</v>
      </c>
      <c r="E19" s="58">
        <v>100000</v>
      </c>
      <c r="F19" s="150">
        <f t="shared" si="1"/>
        <v>500000</v>
      </c>
      <c r="G19" s="59">
        <v>135000</v>
      </c>
      <c r="H19" s="117">
        <f t="shared" si="0"/>
        <v>675000</v>
      </c>
      <c r="I19" s="79">
        <v>435000</v>
      </c>
      <c r="J19" s="80">
        <f t="shared" si="4"/>
        <v>2175000</v>
      </c>
      <c r="K19" s="5">
        <f t="shared" si="2"/>
        <v>1500000</v>
      </c>
      <c r="L19" s="4" t="s">
        <v>113</v>
      </c>
    </row>
    <row r="20" spans="1:13" ht="15" x14ac:dyDescent="0.25">
      <c r="A20" s="3">
        <f t="shared" si="3"/>
        <v>13</v>
      </c>
      <c r="B20" s="77" t="s">
        <v>22</v>
      </c>
      <c r="C20" s="78" t="s">
        <v>20</v>
      </c>
      <c r="D20" s="150">
        <v>5</v>
      </c>
      <c r="E20" s="58">
        <v>65000</v>
      </c>
      <c r="F20" s="150">
        <f t="shared" si="1"/>
        <v>325000</v>
      </c>
      <c r="G20" s="59">
        <v>65000</v>
      </c>
      <c r="H20" s="117">
        <f t="shared" si="0"/>
        <v>325000</v>
      </c>
      <c r="I20" s="79">
        <v>205000</v>
      </c>
      <c r="J20" s="80">
        <f t="shared" si="4"/>
        <v>1025000</v>
      </c>
      <c r="K20" s="5">
        <f t="shared" si="2"/>
        <v>700000</v>
      </c>
      <c r="L20" s="4" t="s">
        <v>114</v>
      </c>
    </row>
    <row r="21" spans="1:13" ht="15" x14ac:dyDescent="0.25">
      <c r="A21" s="3">
        <f t="shared" si="3"/>
        <v>14</v>
      </c>
      <c r="B21" s="77" t="s">
        <v>23</v>
      </c>
      <c r="C21" s="78" t="s">
        <v>20</v>
      </c>
      <c r="D21" s="150">
        <v>8</v>
      </c>
      <c r="E21" s="58">
        <v>18000</v>
      </c>
      <c r="F21" s="150">
        <f t="shared" si="1"/>
        <v>144000</v>
      </c>
      <c r="G21" s="59">
        <v>18000</v>
      </c>
      <c r="H21" s="117">
        <f t="shared" si="0"/>
        <v>144000</v>
      </c>
      <c r="I21" s="79">
        <v>280000</v>
      </c>
      <c r="J21" s="80">
        <f t="shared" si="4"/>
        <v>2240000</v>
      </c>
      <c r="K21" s="5">
        <f t="shared" si="2"/>
        <v>2096000</v>
      </c>
      <c r="L21" s="4" t="s">
        <v>115</v>
      </c>
    </row>
    <row r="22" spans="1:13" ht="15" x14ac:dyDescent="0.25">
      <c r="A22" s="3">
        <f t="shared" si="3"/>
        <v>15</v>
      </c>
      <c r="B22" s="77" t="s">
        <v>24</v>
      </c>
      <c r="C22" s="78" t="s">
        <v>20</v>
      </c>
      <c r="D22" s="150">
        <v>10</v>
      </c>
      <c r="E22" s="58">
        <v>10000</v>
      </c>
      <c r="F22" s="150">
        <f t="shared" si="1"/>
        <v>100000</v>
      </c>
      <c r="G22" s="59">
        <v>12000</v>
      </c>
      <c r="H22" s="117">
        <f t="shared" si="0"/>
        <v>120000</v>
      </c>
      <c r="I22" s="79">
        <v>20000</v>
      </c>
      <c r="J22" s="80">
        <f t="shared" si="4"/>
        <v>200000</v>
      </c>
      <c r="K22" s="5">
        <f t="shared" si="2"/>
        <v>80000</v>
      </c>
      <c r="L22" s="4" t="s">
        <v>116</v>
      </c>
      <c r="M22" s="82"/>
    </row>
    <row r="23" spans="1:13" ht="27.75" customHeight="1" x14ac:dyDescent="0.2">
      <c r="A23" s="122">
        <v>16</v>
      </c>
      <c r="B23" s="107" t="s">
        <v>104</v>
      </c>
      <c r="C23" s="107"/>
      <c r="D23" s="83"/>
      <c r="E23" s="83"/>
      <c r="F23" s="84">
        <f>SUM(F8:F22)</f>
        <v>309009000</v>
      </c>
      <c r="G23" s="118"/>
      <c r="H23" s="119">
        <f>SUM(H8:H22)</f>
        <v>451994000</v>
      </c>
      <c r="I23" s="84"/>
      <c r="J23" s="84">
        <f t="shared" ref="J23" si="5">SUM(J8:J22)</f>
        <v>644825000</v>
      </c>
      <c r="K23" s="86">
        <f>SUM(K8:K22)</f>
        <v>192831000</v>
      </c>
      <c r="L23" s="87"/>
    </row>
    <row r="24" spans="1:13" ht="17.25" customHeight="1" x14ac:dyDescent="0.2">
      <c r="A24" s="122">
        <v>17</v>
      </c>
      <c r="B24" s="107" t="s">
        <v>26</v>
      </c>
      <c r="C24" s="107"/>
      <c r="D24" s="83"/>
      <c r="E24" s="83"/>
      <c r="F24" s="88">
        <f>F25-F23</f>
        <v>325991000</v>
      </c>
      <c r="G24" s="120"/>
      <c r="H24" s="119">
        <f>F24</f>
        <v>325991000</v>
      </c>
      <c r="I24" s="84"/>
      <c r="J24" s="84">
        <f>F24</f>
        <v>325991000</v>
      </c>
      <c r="K24" s="86"/>
      <c r="L24" s="89"/>
    </row>
    <row r="25" spans="1:13" ht="28.5" customHeight="1" x14ac:dyDescent="0.2">
      <c r="A25" s="123">
        <v>18</v>
      </c>
      <c r="B25" s="107" t="s">
        <v>27</v>
      </c>
      <c r="C25" s="107"/>
      <c r="D25" s="83"/>
      <c r="E25" s="83"/>
      <c r="F25" s="90">
        <v>635000000</v>
      </c>
      <c r="G25" s="121"/>
      <c r="H25" s="119">
        <f>H24+H23</f>
        <v>777985000</v>
      </c>
      <c r="I25" s="84"/>
      <c r="J25" s="84">
        <f>J24+J23</f>
        <v>970816000</v>
      </c>
      <c r="K25" s="86">
        <f>J25-H25</f>
        <v>192831000</v>
      </c>
      <c r="L25" s="84"/>
      <c r="M25" s="91"/>
    </row>
    <row r="26" spans="1:13" ht="15" hidden="1" x14ac:dyDescent="0.2">
      <c r="A26" s="66"/>
      <c r="B26" s="67" t="s">
        <v>28</v>
      </c>
      <c r="C26" s="65"/>
      <c r="D26" s="65"/>
      <c r="E26" s="65"/>
      <c r="F26" s="65"/>
      <c r="G26" s="68"/>
      <c r="H26" s="1"/>
      <c r="I26" s="1"/>
      <c r="J26" s="2"/>
      <c r="K26" s="2"/>
      <c r="L26" s="1"/>
    </row>
    <row r="27" spans="1:13" hidden="1" x14ac:dyDescent="0.2">
      <c r="A27" s="3">
        <v>1</v>
      </c>
      <c r="B27" s="92" t="s">
        <v>29</v>
      </c>
      <c r="C27" s="3" t="s">
        <v>15</v>
      </c>
      <c r="D27" s="3"/>
      <c r="E27" s="3"/>
      <c r="F27" s="3"/>
      <c r="G27" s="4">
        <v>120000</v>
      </c>
      <c r="H27" s="4">
        <v>125</v>
      </c>
      <c r="I27" s="4"/>
      <c r="J27" s="5">
        <f t="shared" ref="J27:J32" si="6">H27*G27</f>
        <v>15000000</v>
      </c>
      <c r="K27" s="5"/>
      <c r="L27" s="4"/>
    </row>
    <row r="28" spans="1:13" hidden="1" x14ac:dyDescent="0.2">
      <c r="A28" s="3">
        <v>2</v>
      </c>
      <c r="B28" s="92" t="s">
        <v>30</v>
      </c>
      <c r="C28" s="3" t="s">
        <v>31</v>
      </c>
      <c r="D28" s="3"/>
      <c r="E28" s="3"/>
      <c r="F28" s="3"/>
      <c r="G28" s="5">
        <v>11500</v>
      </c>
      <c r="H28" s="4">
        <v>125</v>
      </c>
      <c r="I28" s="4"/>
      <c r="J28" s="5">
        <f t="shared" si="6"/>
        <v>1437500</v>
      </c>
      <c r="K28" s="5"/>
      <c r="L28" s="4"/>
    </row>
    <row r="29" spans="1:13" ht="28.5" hidden="1" x14ac:dyDescent="0.2">
      <c r="A29" s="3">
        <v>3</v>
      </c>
      <c r="B29" s="92" t="s">
        <v>32</v>
      </c>
      <c r="C29" s="3" t="s">
        <v>31</v>
      </c>
      <c r="D29" s="3"/>
      <c r="E29" s="3"/>
      <c r="F29" s="3"/>
      <c r="G29" s="5">
        <v>2500</v>
      </c>
      <c r="H29" s="4">
        <v>125</v>
      </c>
      <c r="I29" s="4"/>
      <c r="J29" s="5">
        <f t="shared" si="6"/>
        <v>312500</v>
      </c>
      <c r="K29" s="5"/>
      <c r="L29" s="4"/>
    </row>
    <row r="30" spans="1:13" hidden="1" x14ac:dyDescent="0.2">
      <c r="A30" s="3">
        <v>4</v>
      </c>
      <c r="B30" s="92" t="s">
        <v>33</v>
      </c>
      <c r="C30" s="3" t="s">
        <v>31</v>
      </c>
      <c r="D30" s="3"/>
      <c r="E30" s="3"/>
      <c r="F30" s="3"/>
      <c r="G30" s="5">
        <v>1500</v>
      </c>
      <c r="H30" s="4">
        <v>125</v>
      </c>
      <c r="I30" s="4"/>
      <c r="J30" s="5">
        <f t="shared" si="6"/>
        <v>187500</v>
      </c>
      <c r="K30" s="5"/>
      <c r="L30" s="4"/>
    </row>
    <row r="31" spans="1:13" ht="28.5" hidden="1" x14ac:dyDescent="0.2">
      <c r="A31" s="3">
        <v>5</v>
      </c>
      <c r="B31" s="92" t="s">
        <v>34</v>
      </c>
      <c r="C31" s="3" t="s">
        <v>15</v>
      </c>
      <c r="D31" s="3"/>
      <c r="E31" s="3"/>
      <c r="F31" s="3"/>
      <c r="G31" s="5">
        <v>25000</v>
      </c>
      <c r="H31" s="4">
        <v>125</v>
      </c>
      <c r="I31" s="4"/>
      <c r="J31" s="5">
        <f t="shared" si="6"/>
        <v>3125000</v>
      </c>
      <c r="K31" s="5"/>
      <c r="L31" s="4"/>
    </row>
    <row r="32" spans="1:13" hidden="1" x14ac:dyDescent="0.2">
      <c r="A32" s="3">
        <v>6</v>
      </c>
      <c r="B32" s="92" t="s">
        <v>35</v>
      </c>
      <c r="C32" s="3" t="s">
        <v>31</v>
      </c>
      <c r="D32" s="3"/>
      <c r="E32" s="3"/>
      <c r="F32" s="3"/>
      <c r="G32" s="5">
        <v>51000</v>
      </c>
      <c r="H32" s="4">
        <v>125</v>
      </c>
      <c r="I32" s="4"/>
      <c r="J32" s="5">
        <f t="shared" si="6"/>
        <v>6375000</v>
      </c>
      <c r="K32" s="5"/>
      <c r="L32" s="4"/>
    </row>
    <row r="33" spans="1:12" ht="15" hidden="1" x14ac:dyDescent="0.2">
      <c r="A33" s="178" t="s">
        <v>25</v>
      </c>
      <c r="B33" s="179"/>
      <c r="C33" s="180"/>
      <c r="D33" s="93"/>
      <c r="E33" s="93"/>
      <c r="F33" s="93"/>
      <c r="G33" s="85"/>
      <c r="H33" s="94"/>
      <c r="I33" s="94"/>
      <c r="J33" s="86">
        <f>SUM(J27:J32)</f>
        <v>26437500</v>
      </c>
      <c r="K33" s="86"/>
      <c r="L33" s="89"/>
    </row>
    <row r="34" spans="1:12" ht="15" hidden="1" x14ac:dyDescent="0.2">
      <c r="A34" s="178" t="s">
        <v>26</v>
      </c>
      <c r="B34" s="179"/>
      <c r="C34" s="180"/>
      <c r="D34" s="93"/>
      <c r="E34" s="93"/>
      <c r="F34" s="93"/>
      <c r="G34" s="87"/>
      <c r="H34" s="95"/>
      <c r="I34" s="95"/>
      <c r="J34" s="86">
        <v>8000000</v>
      </c>
      <c r="K34" s="86"/>
      <c r="L34" s="89"/>
    </row>
    <row r="35" spans="1:12" ht="15" hidden="1" x14ac:dyDescent="0.2">
      <c r="A35" s="178" t="s">
        <v>27</v>
      </c>
      <c r="B35" s="179"/>
      <c r="C35" s="180"/>
      <c r="D35" s="93"/>
      <c r="E35" s="93"/>
      <c r="F35" s="93"/>
      <c r="G35" s="96"/>
      <c r="H35" s="95"/>
      <c r="I35" s="95"/>
      <c r="J35" s="86">
        <f>SUM(J33:J34)</f>
        <v>34437500</v>
      </c>
      <c r="K35" s="86"/>
      <c r="L35" s="95"/>
    </row>
    <row r="36" spans="1:12" ht="15" hidden="1" x14ac:dyDescent="0.2">
      <c r="A36" s="66"/>
      <c r="B36" s="67" t="s">
        <v>36</v>
      </c>
      <c r="C36" s="65"/>
      <c r="D36" s="65"/>
      <c r="E36" s="65"/>
      <c r="F36" s="65"/>
      <c r="G36" s="68"/>
      <c r="H36" s="1"/>
      <c r="I36" s="1"/>
      <c r="J36" s="2"/>
      <c r="K36" s="2"/>
      <c r="L36" s="1"/>
    </row>
    <row r="37" spans="1:12" hidden="1" x14ac:dyDescent="0.2">
      <c r="A37" s="3">
        <v>1</v>
      </c>
      <c r="B37" s="97" t="s">
        <v>37</v>
      </c>
      <c r="C37" s="3" t="s">
        <v>31</v>
      </c>
      <c r="D37" s="3"/>
      <c r="E37" s="3"/>
      <c r="F37" s="3"/>
      <c r="G37" s="4">
        <v>15000</v>
      </c>
      <c r="H37" s="4">
        <v>125</v>
      </c>
      <c r="I37" s="4"/>
      <c r="J37" s="5">
        <f t="shared" ref="J37:J42" si="7">H37*G37</f>
        <v>1875000</v>
      </c>
      <c r="K37" s="5"/>
      <c r="L37" s="4"/>
    </row>
    <row r="38" spans="1:12" ht="28.5" hidden="1" x14ac:dyDescent="0.2">
      <c r="A38" s="3">
        <f>+A37+1</f>
        <v>2</v>
      </c>
      <c r="B38" s="97" t="s">
        <v>38</v>
      </c>
      <c r="C38" s="3" t="s">
        <v>31</v>
      </c>
      <c r="D38" s="3"/>
      <c r="E38" s="3"/>
      <c r="F38" s="3"/>
      <c r="G38" s="5">
        <v>3000</v>
      </c>
      <c r="H38" s="4">
        <v>125</v>
      </c>
      <c r="I38" s="4"/>
      <c r="J38" s="5">
        <f t="shared" si="7"/>
        <v>375000</v>
      </c>
      <c r="K38" s="5"/>
      <c r="L38" s="4"/>
    </row>
    <row r="39" spans="1:12" ht="28.5" hidden="1" x14ac:dyDescent="0.2">
      <c r="A39" s="3">
        <f t="shared" ref="A39:A42" si="8">+A38+1</f>
        <v>3</v>
      </c>
      <c r="B39" s="97" t="s">
        <v>39</v>
      </c>
      <c r="C39" s="3" t="s">
        <v>15</v>
      </c>
      <c r="D39" s="3"/>
      <c r="E39" s="3"/>
      <c r="F39" s="3"/>
      <c r="G39" s="5">
        <v>25000</v>
      </c>
      <c r="H39" s="4">
        <v>125</v>
      </c>
      <c r="I39" s="4"/>
      <c r="J39" s="5">
        <f t="shared" si="7"/>
        <v>3125000</v>
      </c>
      <c r="K39" s="5"/>
      <c r="L39" s="4"/>
    </row>
    <row r="40" spans="1:12" hidden="1" x14ac:dyDescent="0.2">
      <c r="A40" s="3">
        <f t="shared" si="8"/>
        <v>4</v>
      </c>
      <c r="B40" s="97" t="s">
        <v>33</v>
      </c>
      <c r="C40" s="3" t="s">
        <v>31</v>
      </c>
      <c r="D40" s="3"/>
      <c r="E40" s="3"/>
      <c r="F40" s="3"/>
      <c r="G40" s="5">
        <v>1500</v>
      </c>
      <c r="H40" s="4">
        <v>125</v>
      </c>
      <c r="I40" s="4"/>
      <c r="J40" s="5">
        <f t="shared" si="7"/>
        <v>187500</v>
      </c>
      <c r="K40" s="5"/>
      <c r="L40" s="4"/>
    </row>
    <row r="41" spans="1:12" ht="28.5" hidden="1" x14ac:dyDescent="0.2">
      <c r="A41" s="3">
        <f t="shared" si="8"/>
        <v>5</v>
      </c>
      <c r="B41" s="97" t="s">
        <v>40</v>
      </c>
      <c r="C41" s="3" t="s">
        <v>31</v>
      </c>
      <c r="D41" s="3"/>
      <c r="E41" s="3"/>
      <c r="F41" s="3"/>
      <c r="G41" s="5">
        <v>3000</v>
      </c>
      <c r="H41" s="4">
        <v>125</v>
      </c>
      <c r="I41" s="4"/>
      <c r="J41" s="5">
        <f t="shared" si="7"/>
        <v>375000</v>
      </c>
      <c r="K41" s="5"/>
      <c r="L41" s="4"/>
    </row>
    <row r="42" spans="1:12" ht="28.5" hidden="1" x14ac:dyDescent="0.2">
      <c r="A42" s="3">
        <f t="shared" si="8"/>
        <v>6</v>
      </c>
      <c r="B42" s="97" t="s">
        <v>41</v>
      </c>
      <c r="C42" s="3" t="s">
        <v>15</v>
      </c>
      <c r="D42" s="3"/>
      <c r="E42" s="3"/>
      <c r="F42" s="3"/>
      <c r="G42" s="5">
        <v>150000</v>
      </c>
      <c r="H42" s="4">
        <v>125</v>
      </c>
      <c r="I42" s="4"/>
      <c r="J42" s="5">
        <f t="shared" si="7"/>
        <v>18750000</v>
      </c>
      <c r="K42" s="5"/>
      <c r="L42" s="4"/>
    </row>
    <row r="43" spans="1:12" ht="15" hidden="1" customHeight="1" x14ac:dyDescent="0.2">
      <c r="A43" s="178" t="s">
        <v>25</v>
      </c>
      <c r="B43" s="179"/>
      <c r="C43" s="180"/>
      <c r="D43" s="93"/>
      <c r="E43" s="93"/>
      <c r="F43" s="93"/>
      <c r="G43" s="85"/>
      <c r="H43" s="94"/>
      <c r="I43" s="94"/>
      <c r="J43" s="86">
        <f>SUM(J37:J42)</f>
        <v>24687500</v>
      </c>
      <c r="K43" s="86"/>
      <c r="L43" s="89"/>
    </row>
    <row r="44" spans="1:12" ht="15" hidden="1" customHeight="1" x14ac:dyDescent="0.2">
      <c r="A44" s="178" t="s">
        <v>26</v>
      </c>
      <c r="B44" s="179"/>
      <c r="C44" s="180"/>
      <c r="D44" s="93"/>
      <c r="E44" s="93"/>
      <c r="F44" s="93"/>
      <c r="G44" s="87"/>
      <c r="H44" s="95"/>
      <c r="I44" s="95"/>
      <c r="J44" s="86">
        <v>9000000</v>
      </c>
      <c r="K44" s="86"/>
      <c r="L44" s="89"/>
    </row>
    <row r="45" spans="1:12" ht="15" hidden="1" customHeight="1" x14ac:dyDescent="0.2">
      <c r="A45" s="178" t="s">
        <v>27</v>
      </c>
      <c r="B45" s="179"/>
      <c r="C45" s="180"/>
      <c r="D45" s="93"/>
      <c r="E45" s="93"/>
      <c r="F45" s="93"/>
      <c r="G45" s="96"/>
      <c r="H45" s="95"/>
      <c r="I45" s="95"/>
      <c r="J45" s="86">
        <f>SUM(J43:J44)</f>
        <v>33687500</v>
      </c>
      <c r="K45" s="86"/>
      <c r="L45" s="95"/>
    </row>
    <row r="46" spans="1:12" ht="15" hidden="1" x14ac:dyDescent="0.2">
      <c r="A46" s="66"/>
      <c r="B46" s="194" t="s">
        <v>42</v>
      </c>
      <c r="C46" s="195"/>
      <c r="D46" s="195"/>
      <c r="E46" s="195"/>
      <c r="F46" s="195"/>
      <c r="G46" s="196"/>
      <c r="H46" s="1"/>
      <c r="I46" s="1"/>
      <c r="J46" s="2"/>
      <c r="K46" s="2"/>
      <c r="L46" s="1"/>
    </row>
    <row r="47" spans="1:12" hidden="1" x14ac:dyDescent="0.2">
      <c r="A47" s="3">
        <v>1</v>
      </c>
      <c r="B47" s="98" t="s">
        <v>43</v>
      </c>
      <c r="C47" s="3" t="s">
        <v>31</v>
      </c>
      <c r="D47" s="3"/>
      <c r="E47" s="3"/>
      <c r="F47" s="3"/>
      <c r="G47" s="4">
        <v>2500</v>
      </c>
      <c r="H47" s="4">
        <v>125</v>
      </c>
      <c r="I47" s="4"/>
      <c r="J47" s="5">
        <f>H47*G47</f>
        <v>312500</v>
      </c>
      <c r="K47" s="5"/>
      <c r="L47" s="4"/>
    </row>
    <row r="48" spans="1:12" hidden="1" x14ac:dyDescent="0.2">
      <c r="A48" s="3">
        <v>2</v>
      </c>
      <c r="B48" s="98" t="s">
        <v>44</v>
      </c>
      <c r="C48" s="3" t="s">
        <v>15</v>
      </c>
      <c r="D48" s="3"/>
      <c r="E48" s="3"/>
      <c r="F48" s="3"/>
      <c r="G48" s="5">
        <v>1500000</v>
      </c>
      <c r="H48" s="4">
        <v>12</v>
      </c>
      <c r="I48" s="4"/>
      <c r="J48" s="5">
        <f>H48*G48</f>
        <v>18000000</v>
      </c>
      <c r="K48" s="5"/>
      <c r="L48" s="4"/>
    </row>
    <row r="49" spans="1:12" hidden="1" x14ac:dyDescent="0.2">
      <c r="A49" s="3">
        <v>3</v>
      </c>
      <c r="B49" s="98" t="s">
        <v>45</v>
      </c>
      <c r="C49" s="3" t="s">
        <v>15</v>
      </c>
      <c r="D49" s="3"/>
      <c r="E49" s="3"/>
      <c r="F49" s="3"/>
      <c r="G49" s="5">
        <v>20000</v>
      </c>
      <c r="H49" s="4">
        <v>125</v>
      </c>
      <c r="I49" s="4"/>
      <c r="J49" s="5">
        <f>H49*G49</f>
        <v>2500000</v>
      </c>
      <c r="K49" s="5"/>
      <c r="L49" s="4"/>
    </row>
    <row r="50" spans="1:12" hidden="1" x14ac:dyDescent="0.2">
      <c r="A50" s="3">
        <v>4</v>
      </c>
      <c r="B50" s="98" t="s">
        <v>46</v>
      </c>
      <c r="C50" s="3" t="s">
        <v>31</v>
      </c>
      <c r="D50" s="3"/>
      <c r="E50" s="3"/>
      <c r="F50" s="3"/>
      <c r="G50" s="5">
        <v>500</v>
      </c>
      <c r="H50" s="4">
        <v>125</v>
      </c>
      <c r="I50" s="4"/>
      <c r="J50" s="5">
        <f>H50*G50</f>
        <v>62500</v>
      </c>
      <c r="K50" s="5"/>
      <c r="L50" s="4"/>
    </row>
    <row r="51" spans="1:12" ht="15" hidden="1" x14ac:dyDescent="0.2">
      <c r="A51" s="178" t="s">
        <v>25</v>
      </c>
      <c r="B51" s="179"/>
      <c r="C51" s="180"/>
      <c r="D51" s="93"/>
      <c r="E51" s="93"/>
      <c r="F51" s="93"/>
      <c r="G51" s="85"/>
      <c r="H51" s="94"/>
      <c r="I51" s="94"/>
      <c r="J51" s="86">
        <f>SUM(J47:J50)</f>
        <v>20875000</v>
      </c>
      <c r="K51" s="86"/>
      <c r="L51" s="89"/>
    </row>
    <row r="52" spans="1:12" ht="15" hidden="1" x14ac:dyDescent="0.2">
      <c r="A52" s="178" t="s">
        <v>26</v>
      </c>
      <c r="B52" s="179"/>
      <c r="C52" s="180"/>
      <c r="D52" s="93"/>
      <c r="E52" s="93"/>
      <c r="F52" s="93"/>
      <c r="G52" s="87"/>
      <c r="H52" s="95"/>
      <c r="I52" s="95"/>
      <c r="J52" s="86">
        <v>5000000</v>
      </c>
      <c r="K52" s="86"/>
      <c r="L52" s="89"/>
    </row>
    <row r="53" spans="1:12" ht="15" hidden="1" x14ac:dyDescent="0.2">
      <c r="A53" s="178" t="s">
        <v>27</v>
      </c>
      <c r="B53" s="179"/>
      <c r="C53" s="180"/>
      <c r="D53" s="93"/>
      <c r="E53" s="93"/>
      <c r="F53" s="93"/>
      <c r="G53" s="96"/>
      <c r="H53" s="95"/>
      <c r="I53" s="95"/>
      <c r="J53" s="86">
        <f>SUM(J51:J52)</f>
        <v>25875000</v>
      </c>
      <c r="K53" s="86"/>
      <c r="L53" s="95"/>
    </row>
    <row r="54" spans="1:12" ht="15" hidden="1" x14ac:dyDescent="0.2">
      <c r="A54" s="66"/>
      <c r="B54" s="64" t="s">
        <v>47</v>
      </c>
      <c r="C54" s="65"/>
      <c r="D54" s="65"/>
      <c r="E54" s="65"/>
      <c r="F54" s="65"/>
      <c r="G54" s="68"/>
      <c r="H54" s="1"/>
      <c r="I54" s="1"/>
      <c r="J54" s="2"/>
      <c r="K54" s="2"/>
      <c r="L54" s="1"/>
    </row>
    <row r="55" spans="1:12" hidden="1" x14ac:dyDescent="0.2">
      <c r="A55" s="3">
        <v>1</v>
      </c>
      <c r="B55" s="92" t="s">
        <v>48</v>
      </c>
      <c r="C55" s="3" t="s">
        <v>31</v>
      </c>
      <c r="D55" s="3"/>
      <c r="E55" s="3"/>
      <c r="F55" s="3"/>
      <c r="G55" s="4">
        <v>1500</v>
      </c>
      <c r="H55" s="4">
        <v>125</v>
      </c>
      <c r="I55" s="4"/>
      <c r="J55" s="5">
        <f>H55*G55</f>
        <v>187500</v>
      </c>
      <c r="K55" s="5"/>
      <c r="L55" s="4"/>
    </row>
    <row r="56" spans="1:12" hidden="1" x14ac:dyDescent="0.2">
      <c r="A56" s="3">
        <v>2</v>
      </c>
      <c r="B56" s="92" t="s">
        <v>49</v>
      </c>
      <c r="C56" s="3" t="s">
        <v>31</v>
      </c>
      <c r="D56" s="3"/>
      <c r="E56" s="3"/>
      <c r="F56" s="3"/>
      <c r="G56" s="5">
        <v>1500</v>
      </c>
      <c r="H56" s="4">
        <v>125</v>
      </c>
      <c r="I56" s="4"/>
      <c r="J56" s="5">
        <f>H56*G56</f>
        <v>187500</v>
      </c>
      <c r="K56" s="5"/>
      <c r="L56" s="4"/>
    </row>
    <row r="57" spans="1:12" hidden="1" x14ac:dyDescent="0.2">
      <c r="A57" s="3">
        <v>3</v>
      </c>
      <c r="B57" s="92" t="s">
        <v>46</v>
      </c>
      <c r="C57" s="3" t="s">
        <v>31</v>
      </c>
      <c r="D57" s="3"/>
      <c r="E57" s="3"/>
      <c r="F57" s="3"/>
      <c r="G57" s="5">
        <v>500</v>
      </c>
      <c r="H57" s="4">
        <v>125</v>
      </c>
      <c r="I57" s="4"/>
      <c r="J57" s="5">
        <f>H57*G57</f>
        <v>62500</v>
      </c>
      <c r="K57" s="5"/>
      <c r="L57" s="4"/>
    </row>
    <row r="58" spans="1:12" ht="28.5" hidden="1" x14ac:dyDescent="0.2">
      <c r="A58" s="3">
        <v>4</v>
      </c>
      <c r="B58" s="92" t="s">
        <v>50</v>
      </c>
      <c r="C58" s="3" t="s">
        <v>15</v>
      </c>
      <c r="D58" s="3"/>
      <c r="E58" s="3"/>
      <c r="F58" s="3"/>
      <c r="G58" s="5">
        <v>150000</v>
      </c>
      <c r="H58" s="4">
        <v>125</v>
      </c>
      <c r="I58" s="4"/>
      <c r="J58" s="5">
        <f>H58*G58</f>
        <v>18750000</v>
      </c>
      <c r="K58" s="5"/>
      <c r="L58" s="4"/>
    </row>
    <row r="59" spans="1:12" ht="15" hidden="1" x14ac:dyDescent="0.2">
      <c r="A59" s="178" t="s">
        <v>25</v>
      </c>
      <c r="B59" s="179"/>
      <c r="C59" s="180"/>
      <c r="D59" s="93"/>
      <c r="E59" s="93"/>
      <c r="F59" s="93"/>
      <c r="G59" s="99"/>
      <c r="H59" s="100"/>
      <c r="I59" s="100"/>
      <c r="J59" s="86">
        <f>SUM(J55:J58)</f>
        <v>19187500</v>
      </c>
      <c r="K59" s="86"/>
      <c r="L59" s="89"/>
    </row>
    <row r="60" spans="1:12" ht="15" hidden="1" x14ac:dyDescent="0.2">
      <c r="A60" s="178" t="s">
        <v>26</v>
      </c>
      <c r="B60" s="179"/>
      <c r="C60" s="180"/>
      <c r="D60" s="93"/>
      <c r="E60" s="93"/>
      <c r="F60" s="93"/>
      <c r="G60" s="101"/>
      <c r="H60" s="102"/>
      <c r="I60" s="102"/>
      <c r="J60" s="86">
        <v>1500000</v>
      </c>
      <c r="K60" s="86"/>
      <c r="L60" s="89"/>
    </row>
    <row r="61" spans="1:12" ht="15" hidden="1" x14ac:dyDescent="0.2">
      <c r="A61" s="178" t="s">
        <v>27</v>
      </c>
      <c r="B61" s="179"/>
      <c r="C61" s="180"/>
      <c r="D61" s="93"/>
      <c r="E61" s="93"/>
      <c r="F61" s="93"/>
      <c r="G61" s="103"/>
      <c r="H61" s="102"/>
      <c r="I61" s="102"/>
      <c r="J61" s="86">
        <f>SUM(J59:J60)</f>
        <v>20687500</v>
      </c>
      <c r="K61" s="86"/>
      <c r="L61" s="95"/>
    </row>
    <row r="62" spans="1:12" ht="15" hidden="1" x14ac:dyDescent="0.2">
      <c r="A62" s="178"/>
      <c r="B62" s="179"/>
      <c r="C62" s="179"/>
      <c r="D62" s="179"/>
      <c r="E62" s="179"/>
      <c r="F62" s="179"/>
      <c r="G62" s="179"/>
      <c r="H62" s="179"/>
      <c r="I62" s="179"/>
      <c r="J62" s="179"/>
      <c r="K62" s="179"/>
      <c r="L62" s="180"/>
    </row>
    <row r="63" spans="1:12" ht="20.25" customHeight="1" x14ac:dyDescent="0.2">
      <c r="A63" s="89"/>
      <c r="B63" s="104"/>
      <c r="C63" s="89"/>
      <c r="D63" s="83"/>
      <c r="E63" s="83"/>
      <c r="F63" s="83"/>
      <c r="G63" s="89"/>
      <c r="H63" s="89"/>
      <c r="I63" s="89"/>
      <c r="J63" s="104" t="s">
        <v>98</v>
      </c>
      <c r="K63" s="87">
        <f>K23*0.1</f>
        <v>19283100</v>
      </c>
      <c r="L63" s="89"/>
    </row>
    <row r="64" spans="1:12" ht="30" x14ac:dyDescent="0.2">
      <c r="A64" s="89"/>
      <c r="B64" s="95"/>
      <c r="C64" s="105"/>
      <c r="D64" s="83"/>
      <c r="E64" s="83"/>
      <c r="F64" s="181"/>
      <c r="G64" s="182"/>
      <c r="H64" s="106"/>
      <c r="I64" s="89"/>
      <c r="J64" s="107" t="s">
        <v>97</v>
      </c>
      <c r="K64" s="108">
        <f>K63+K23</f>
        <v>212114100</v>
      </c>
      <c r="L64" s="89"/>
    </row>
    <row r="65" spans="1:12" ht="15" x14ac:dyDescent="0.2">
      <c r="A65" s="109"/>
      <c r="B65" s="110"/>
      <c r="C65" s="110"/>
      <c r="D65" s="111"/>
      <c r="E65" s="111"/>
      <c r="F65" s="111"/>
      <c r="G65" s="109"/>
      <c r="H65" s="109"/>
      <c r="I65" s="109"/>
      <c r="J65" s="109"/>
      <c r="K65" s="112"/>
      <c r="L65" s="109"/>
    </row>
    <row r="66" spans="1:12" ht="102" hidden="1" customHeight="1" x14ac:dyDescent="0.2">
      <c r="A66" s="193" t="s">
        <v>55</v>
      </c>
      <c r="B66" s="193"/>
      <c r="C66" s="193"/>
      <c r="D66" s="193"/>
      <c r="E66" s="193"/>
      <c r="F66" s="193"/>
      <c r="G66" s="193"/>
      <c r="H66" s="193"/>
      <c r="I66" s="193"/>
      <c r="J66" s="193"/>
      <c r="K66" s="193"/>
      <c r="L66" s="193"/>
    </row>
    <row r="67" spans="1:12" s="113" customFormat="1" ht="38.25" customHeight="1" x14ac:dyDescent="0.2">
      <c r="A67" s="191" t="s">
        <v>136</v>
      </c>
      <c r="B67" s="192"/>
      <c r="C67" s="192"/>
      <c r="D67" s="192"/>
      <c r="E67" s="192"/>
      <c r="F67" s="192"/>
      <c r="G67" s="192"/>
      <c r="H67" s="192"/>
      <c r="I67" s="192"/>
      <c r="J67" s="192"/>
      <c r="K67" s="192"/>
      <c r="L67" s="192"/>
    </row>
    <row r="68" spans="1:12" s="113" customFormat="1" ht="25.5" customHeight="1" x14ac:dyDescent="0.2">
      <c r="A68" s="191" t="s">
        <v>51</v>
      </c>
      <c r="B68" s="192"/>
      <c r="C68" s="192"/>
      <c r="D68" s="192"/>
      <c r="E68" s="192"/>
      <c r="F68" s="192"/>
      <c r="G68" s="192"/>
      <c r="H68" s="192"/>
      <c r="I68" s="192"/>
      <c r="J68" s="192"/>
      <c r="K68" s="192"/>
      <c r="L68" s="192"/>
    </row>
    <row r="69" spans="1:12" s="113" customFormat="1" ht="38.25" customHeight="1" x14ac:dyDescent="0.2">
      <c r="A69" s="191" t="s">
        <v>106</v>
      </c>
      <c r="B69" s="192"/>
      <c r="C69" s="192"/>
      <c r="D69" s="192"/>
      <c r="E69" s="192"/>
      <c r="F69" s="192"/>
      <c r="G69" s="192"/>
      <c r="H69" s="192"/>
      <c r="I69" s="192"/>
      <c r="J69" s="192"/>
      <c r="K69" s="192"/>
      <c r="L69" s="192"/>
    </row>
    <row r="70" spans="1:12" s="113" customFormat="1" x14ac:dyDescent="0.2">
      <c r="A70" s="191" t="s">
        <v>52</v>
      </c>
      <c r="B70" s="192"/>
      <c r="C70" s="192"/>
      <c r="D70" s="192"/>
      <c r="E70" s="192"/>
      <c r="F70" s="192"/>
      <c r="G70" s="192"/>
      <c r="H70" s="192"/>
      <c r="I70" s="192"/>
      <c r="J70" s="192"/>
      <c r="K70" s="192"/>
      <c r="L70" s="192"/>
    </row>
    <row r="71" spans="1:12" s="113" customFormat="1" ht="25.5" customHeight="1" x14ac:dyDescent="0.2">
      <c r="A71" s="191" t="s">
        <v>53</v>
      </c>
      <c r="B71" s="192"/>
      <c r="C71" s="192"/>
      <c r="D71" s="192"/>
      <c r="E71" s="192"/>
      <c r="F71" s="192"/>
      <c r="G71" s="192"/>
      <c r="H71" s="192"/>
      <c r="I71" s="192"/>
      <c r="J71" s="192"/>
      <c r="K71" s="192"/>
      <c r="L71" s="192"/>
    </row>
    <row r="72" spans="1:12" s="113" customFormat="1" ht="15" x14ac:dyDescent="0.2">
      <c r="A72" s="189"/>
      <c r="B72" s="190"/>
      <c r="C72" s="190"/>
      <c r="D72" s="190"/>
      <c r="E72" s="190"/>
      <c r="F72" s="190"/>
      <c r="G72" s="190"/>
      <c r="H72" s="190"/>
      <c r="I72" s="190"/>
      <c r="J72" s="190"/>
      <c r="K72" s="190"/>
      <c r="L72" s="190"/>
    </row>
    <row r="73" spans="1:12" s="113" customFormat="1" ht="15" x14ac:dyDescent="0.2">
      <c r="A73" s="114"/>
    </row>
  </sheetData>
  <mergeCells count="34">
    <mergeCell ref="A72:L72"/>
    <mergeCell ref="E5:F5"/>
    <mergeCell ref="A68:L68"/>
    <mergeCell ref="A69:L69"/>
    <mergeCell ref="A70:L70"/>
    <mergeCell ref="A71:L71"/>
    <mergeCell ref="A67:L67"/>
    <mergeCell ref="A66:L66"/>
    <mergeCell ref="A43:C43"/>
    <mergeCell ref="A44:C44"/>
    <mergeCell ref="A45:C45"/>
    <mergeCell ref="B46:G46"/>
    <mergeCell ref="A51:C51"/>
    <mergeCell ref="A52:C52"/>
    <mergeCell ref="A53:C53"/>
    <mergeCell ref="A59:C59"/>
    <mergeCell ref="A60:C60"/>
    <mergeCell ref="A61:C61"/>
    <mergeCell ref="A62:L62"/>
    <mergeCell ref="F64:G64"/>
    <mergeCell ref="L5:L6"/>
    <mergeCell ref="A35:C35"/>
    <mergeCell ref="A33:C33"/>
    <mergeCell ref="A34:C34"/>
    <mergeCell ref="C5:C6"/>
    <mergeCell ref="D5:D6"/>
    <mergeCell ref="B2:L2"/>
    <mergeCell ref="B3:L3"/>
    <mergeCell ref="A4:L4"/>
    <mergeCell ref="A5:A6"/>
    <mergeCell ref="B5:B6"/>
    <mergeCell ref="I5:J5"/>
    <mergeCell ref="K5:K6"/>
    <mergeCell ref="G5:H5"/>
  </mergeCells>
  <pageMargins left="0.7" right="0.7" top="0.75" bottom="0.75" header="0.3" footer="0.3"/>
  <pageSetup paperSize="9" scale="7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B43"/>
  <sheetViews>
    <sheetView view="pageBreakPreview" topLeftCell="A7" zoomScale="60" zoomScaleNormal="100" workbookViewId="0">
      <selection activeCell="B35" sqref="B35"/>
    </sheetView>
  </sheetViews>
  <sheetFormatPr defaultRowHeight="14.25" x14ac:dyDescent="0.2"/>
  <cols>
    <col min="1" max="1" width="4.625" customWidth="1"/>
    <col min="2" max="2" width="78.875" customWidth="1"/>
  </cols>
  <sheetData>
    <row r="1" spans="2:2" ht="15" x14ac:dyDescent="0.2">
      <c r="B1" s="35"/>
    </row>
    <row r="2" spans="2:2" ht="15" x14ac:dyDescent="0.2">
      <c r="B2" s="35"/>
    </row>
    <row r="3" spans="2:2" ht="15" x14ac:dyDescent="0.2">
      <c r="B3" s="35"/>
    </row>
    <row r="4" spans="2:2" ht="15" x14ac:dyDescent="0.2">
      <c r="B4" s="35"/>
    </row>
    <row r="5" spans="2:2" ht="15" x14ac:dyDescent="0.2">
      <c r="B5" s="127" t="s">
        <v>127</v>
      </c>
    </row>
    <row r="6" spans="2:2" x14ac:dyDescent="0.2">
      <c r="B6" s="197"/>
    </row>
    <row r="7" spans="2:2" x14ac:dyDescent="0.2">
      <c r="B7" s="197"/>
    </row>
    <row r="8" spans="2:2" x14ac:dyDescent="0.2">
      <c r="B8" s="197"/>
    </row>
    <row r="9" spans="2:2" x14ac:dyDescent="0.2">
      <c r="B9" s="197"/>
    </row>
    <row r="10" spans="2:2" x14ac:dyDescent="0.2">
      <c r="B10" s="197"/>
    </row>
    <row r="11" spans="2:2" ht="15.75" x14ac:dyDescent="0.2">
      <c r="B11" s="128"/>
    </row>
    <row r="12" spans="2:2" ht="15.75" x14ac:dyDescent="0.2">
      <c r="B12" s="129" t="s">
        <v>128</v>
      </c>
    </row>
    <row r="13" spans="2:2" ht="15.75" x14ac:dyDescent="0.2">
      <c r="B13" s="128" t="s">
        <v>129</v>
      </c>
    </row>
    <row r="14" spans="2:2" ht="31.5" x14ac:dyDescent="0.2">
      <c r="B14" s="136" t="s">
        <v>130</v>
      </c>
    </row>
    <row r="15" spans="2:2" ht="15.75" x14ac:dyDescent="0.2">
      <c r="B15" s="136"/>
    </row>
    <row r="16" spans="2:2" ht="15.75" x14ac:dyDescent="0.2">
      <c r="B16" s="130" t="s">
        <v>131</v>
      </c>
    </row>
    <row r="17" spans="2:2" ht="28.5" customHeight="1" x14ac:dyDescent="0.2">
      <c r="B17" s="131" t="s">
        <v>158</v>
      </c>
    </row>
    <row r="18" spans="2:2" ht="15" x14ac:dyDescent="0.2">
      <c r="B18" s="35"/>
    </row>
    <row r="19" spans="2:2" ht="15" x14ac:dyDescent="0.2">
      <c r="B19" s="35"/>
    </row>
    <row r="20" spans="2:2" ht="15" x14ac:dyDescent="0.2">
      <c r="B20" s="35"/>
    </row>
    <row r="21" spans="2:2" ht="21" customHeight="1" x14ac:dyDescent="0.2">
      <c r="B21" s="132" t="s">
        <v>163</v>
      </c>
    </row>
    <row r="22" spans="2:2" ht="15" x14ac:dyDescent="0.2">
      <c r="B22" s="132" t="s">
        <v>159</v>
      </c>
    </row>
    <row r="23" spans="2:2" ht="15" x14ac:dyDescent="0.2">
      <c r="B23" s="132" t="s">
        <v>132</v>
      </c>
    </row>
    <row r="24" spans="2:2" ht="13.5" customHeight="1" x14ac:dyDescent="0.2">
      <c r="B24" s="35"/>
    </row>
    <row r="25" spans="2:2" ht="15" x14ac:dyDescent="0.2">
      <c r="B25" s="35"/>
    </row>
    <row r="26" spans="2:2" ht="15" x14ac:dyDescent="0.2">
      <c r="B26" s="35"/>
    </row>
    <row r="27" spans="2:2" ht="15" x14ac:dyDescent="0.2">
      <c r="B27" s="133" t="s">
        <v>160</v>
      </c>
    </row>
    <row r="28" spans="2:2" ht="15" x14ac:dyDescent="0.2">
      <c r="B28" s="35"/>
    </row>
    <row r="29" spans="2:2" ht="15" x14ac:dyDescent="0.2">
      <c r="B29" s="35"/>
    </row>
    <row r="30" spans="2:2" ht="15" x14ac:dyDescent="0.2">
      <c r="B30" s="35"/>
    </row>
    <row r="31" spans="2:2" ht="15" x14ac:dyDescent="0.2">
      <c r="B31" s="35"/>
    </row>
    <row r="32" spans="2:2" ht="15" x14ac:dyDescent="0.2">
      <c r="B32" s="35"/>
    </row>
    <row r="33" spans="2:2" ht="15" x14ac:dyDescent="0.2">
      <c r="B33" s="132" t="s">
        <v>161</v>
      </c>
    </row>
    <row r="34" spans="2:2" ht="15" x14ac:dyDescent="0.2">
      <c r="B34" s="130"/>
    </row>
    <row r="35" spans="2:2" ht="15" x14ac:dyDescent="0.2">
      <c r="B35" s="134" t="s">
        <v>133</v>
      </c>
    </row>
    <row r="36" spans="2:2" ht="15" x14ac:dyDescent="0.2">
      <c r="B36" s="35"/>
    </row>
    <row r="37" spans="2:2" ht="15" x14ac:dyDescent="0.2">
      <c r="B37" s="35"/>
    </row>
    <row r="39" spans="2:2" ht="15" x14ac:dyDescent="0.2">
      <c r="B39" s="35"/>
    </row>
    <row r="40" spans="2:2" ht="15" x14ac:dyDescent="0.2">
      <c r="B40" s="132"/>
    </row>
    <row r="41" spans="2:2" ht="15" x14ac:dyDescent="0.2">
      <c r="B41" s="134"/>
    </row>
    <row r="42" spans="2:2" ht="15" x14ac:dyDescent="0.2">
      <c r="B42" s="134"/>
    </row>
    <row r="43" spans="2:2" ht="15" x14ac:dyDescent="0.2">
      <c r="B43" s="152" t="s">
        <v>162</v>
      </c>
    </row>
  </sheetData>
  <mergeCells count="1">
    <mergeCell ref="B6:B10"/>
  </mergeCells>
  <pageMargins left="0.7" right="0.7" top="0.75" bottom="0.75" header="0.3" footer="0.3"/>
  <pageSetup scale="98" orientation="portrait"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B43"/>
  <sheetViews>
    <sheetView view="pageBreakPreview" zoomScale="60" zoomScaleNormal="100" workbookViewId="0">
      <selection activeCell="B26" sqref="B26"/>
    </sheetView>
  </sheetViews>
  <sheetFormatPr defaultRowHeight="14.25" x14ac:dyDescent="0.2"/>
  <cols>
    <col min="1" max="1" width="4.625" customWidth="1"/>
    <col min="2" max="2" width="78.875" customWidth="1"/>
  </cols>
  <sheetData>
    <row r="1" spans="2:2" ht="15" x14ac:dyDescent="0.2">
      <c r="B1" s="35"/>
    </row>
    <row r="2" spans="2:2" ht="15" x14ac:dyDescent="0.2">
      <c r="B2" s="35"/>
    </row>
    <row r="3" spans="2:2" ht="15" x14ac:dyDescent="0.2">
      <c r="B3" s="35"/>
    </row>
    <row r="4" spans="2:2" ht="15" x14ac:dyDescent="0.2">
      <c r="B4" s="35"/>
    </row>
    <row r="5" spans="2:2" ht="15" x14ac:dyDescent="0.2">
      <c r="B5" s="135" t="s">
        <v>164</v>
      </c>
    </row>
    <row r="6" spans="2:2" x14ac:dyDescent="0.2">
      <c r="B6" s="197"/>
    </row>
    <row r="7" spans="2:2" x14ac:dyDescent="0.2">
      <c r="B7" s="197"/>
    </row>
    <row r="8" spans="2:2" x14ac:dyDescent="0.2">
      <c r="B8" s="197"/>
    </row>
    <row r="9" spans="2:2" x14ac:dyDescent="0.2">
      <c r="B9" s="197"/>
    </row>
    <row r="10" spans="2:2" x14ac:dyDescent="0.2">
      <c r="B10" s="197"/>
    </row>
    <row r="11" spans="2:2" ht="15.75" x14ac:dyDescent="0.2">
      <c r="B11" s="128"/>
    </row>
    <row r="12" spans="2:2" ht="15.75" x14ac:dyDescent="0.2">
      <c r="B12" s="129" t="s">
        <v>128</v>
      </c>
    </row>
    <row r="13" spans="2:2" ht="15.75" x14ac:dyDescent="0.2">
      <c r="B13" s="128" t="s">
        <v>129</v>
      </c>
    </row>
    <row r="14" spans="2:2" ht="31.5" x14ac:dyDescent="0.2">
      <c r="B14" s="136" t="s">
        <v>134</v>
      </c>
    </row>
    <row r="15" spans="2:2" ht="15.75" x14ac:dyDescent="0.2">
      <c r="B15" s="136"/>
    </row>
    <row r="16" spans="2:2" ht="15.75" x14ac:dyDescent="0.2">
      <c r="B16" s="130" t="s">
        <v>135</v>
      </c>
    </row>
    <row r="17" spans="2:2" ht="23.25" customHeight="1" x14ac:dyDescent="0.2">
      <c r="B17" s="131" t="s">
        <v>165</v>
      </c>
    </row>
    <row r="18" spans="2:2" ht="15" x14ac:dyDescent="0.2">
      <c r="B18" s="35"/>
    </row>
    <row r="19" spans="2:2" ht="15" x14ac:dyDescent="0.2">
      <c r="B19" s="35"/>
    </row>
    <row r="20" spans="2:2" ht="15" x14ac:dyDescent="0.2">
      <c r="B20" s="35"/>
    </row>
    <row r="21" spans="2:2" ht="21" customHeight="1" x14ac:dyDescent="0.2">
      <c r="B21" s="132" t="s">
        <v>163</v>
      </c>
    </row>
    <row r="22" spans="2:2" ht="15" x14ac:dyDescent="0.2">
      <c r="B22" s="132" t="s">
        <v>166</v>
      </c>
    </row>
    <row r="23" spans="2:2" ht="15" x14ac:dyDescent="0.2">
      <c r="B23" s="132" t="s">
        <v>132</v>
      </c>
    </row>
    <row r="24" spans="2:2" ht="13.5" customHeight="1" x14ac:dyDescent="0.2">
      <c r="B24" s="35"/>
    </row>
    <row r="25" spans="2:2" ht="15" x14ac:dyDescent="0.2">
      <c r="B25" s="35"/>
    </row>
    <row r="26" spans="2:2" ht="15" x14ac:dyDescent="0.2">
      <c r="B26" s="35"/>
    </row>
    <row r="27" spans="2:2" ht="15" x14ac:dyDescent="0.2">
      <c r="B27" s="133" t="s">
        <v>167</v>
      </c>
    </row>
    <row r="28" spans="2:2" ht="15" x14ac:dyDescent="0.2">
      <c r="B28" s="35"/>
    </row>
    <row r="29" spans="2:2" ht="15" x14ac:dyDescent="0.2">
      <c r="B29" s="35"/>
    </row>
    <row r="30" spans="2:2" ht="15" x14ac:dyDescent="0.2">
      <c r="B30" s="35"/>
    </row>
    <row r="31" spans="2:2" ht="15" x14ac:dyDescent="0.2">
      <c r="B31" s="35"/>
    </row>
    <row r="32" spans="2:2" ht="15" x14ac:dyDescent="0.2">
      <c r="B32" s="132" t="s">
        <v>168</v>
      </c>
    </row>
    <row r="33" spans="2:2" ht="15" x14ac:dyDescent="0.2">
      <c r="B33" s="130"/>
    </row>
    <row r="34" spans="2:2" ht="15" x14ac:dyDescent="0.2">
      <c r="B34" s="134" t="s">
        <v>133</v>
      </c>
    </row>
    <row r="37" spans="2:2" ht="15" x14ac:dyDescent="0.2">
      <c r="B37" s="35"/>
    </row>
    <row r="39" spans="2:2" ht="15" x14ac:dyDescent="0.2">
      <c r="B39" s="35"/>
    </row>
    <row r="40" spans="2:2" ht="15" x14ac:dyDescent="0.2">
      <c r="B40" s="132"/>
    </row>
    <row r="41" spans="2:2" ht="15" x14ac:dyDescent="0.2">
      <c r="B41" s="134"/>
    </row>
    <row r="42" spans="2:2" ht="15" x14ac:dyDescent="0.2">
      <c r="B42" s="134"/>
    </row>
    <row r="43" spans="2:2" ht="15" x14ac:dyDescent="0.2">
      <c r="B43" s="152" t="s">
        <v>162</v>
      </c>
    </row>
  </sheetData>
  <mergeCells count="1">
    <mergeCell ref="B6:B10"/>
  </mergeCells>
  <pageMargins left="0.7" right="0.7" top="0.75" bottom="0.75" header="0.3" footer="0.3"/>
  <pageSetup scale="98"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УИХ-88 НЭГДСЭН ТОВЧОО</vt:lpstr>
      <vt:lpstr>УИХ-88 хураангуй товчоо</vt:lpstr>
      <vt:lpstr>УИХ-88 Материал тооцох</vt:lpstr>
      <vt:lpstr>Төсвийн нүүр</vt:lpstr>
      <vt:lpstr>Материалын нүүр</vt:lpstr>
      <vt:lpstr>'УИХ-88 Материал тооцох'!Print_Area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Margad Erdene</dc:creator>
  <cp:lastModifiedBy>User</cp:lastModifiedBy>
  <cp:lastPrinted>2022-05-20T08:40:47Z</cp:lastPrinted>
  <dcterms:created xsi:type="dcterms:W3CDTF">2021-05-23T10:43:13Z</dcterms:created>
  <dcterms:modified xsi:type="dcterms:W3CDTF">2022-05-20T10:10:06Z</dcterms:modified>
</cp:coreProperties>
</file>